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Z:\Data FDI\Nam 2025\"/>
    </mc:Choice>
  </mc:AlternateContent>
  <xr:revisionPtr revIDLastSave="0" documentId="13_ncr:1_{3098E83D-1513-4EEF-98C6-1099EAF34689}" xr6:coauthVersionLast="47" xr6:coauthVersionMax="47" xr10:uidLastSave="{00000000-0000-0000-0000-000000000000}"/>
  <bookViews>
    <workbookView xWindow="20370" yWindow="-120" windowWidth="20730" windowHeight="11160" xr2:uid="{00000000-000D-0000-FFFF-FFFF00000000}"/>
  </bookViews>
  <sheets>
    <sheet name="thang 01" sheetId="1" r:id="rId1"/>
    <sheet name="Thang 01 2025" sheetId="2" r:id="rId2"/>
    <sheet name="Luy ke T01 2025" sheetId="3" r:id="rId3"/>
  </sheets>
  <definedNames>
    <definedName name="_xlnm._FilterDatabase" localSheetId="1" hidden="1">'Thang 01 2025'!$A$28:$K$87</definedName>
    <definedName name="_xlnm.Print_Area" localSheetId="2">'Luy ke T01 2025'!$A$1:$D$334</definedName>
    <definedName name="_xlnm.Print_Area" localSheetId="0">'thang 01'!$A$1:$F$25</definedName>
    <definedName name="_xlnm.Print_Area" localSheetId="1">'Thang 01 2025'!$A$1:$K$210</definedName>
    <definedName name="_xlnm.Print_Titles" localSheetId="2">'Luy ke T01 2025'!$38:$38</definedName>
    <definedName name="_xlnm.Print_Titles" localSheetId="1">'Thang 01 2025'!$31:$31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2" l="1"/>
  <c r="I24" i="2"/>
  <c r="I21" i="2"/>
  <c r="I18" i="2"/>
  <c r="I15" i="2"/>
  <c r="I12" i="2"/>
  <c r="I23" i="2"/>
  <c r="I17" i="2"/>
  <c r="I14" i="2"/>
  <c r="I11" i="2"/>
  <c r="I20" i="2"/>
  <c r="I10" i="2"/>
  <c r="I22" i="2"/>
  <c r="I19" i="2"/>
  <c r="I16" i="2"/>
  <c r="I13" i="2"/>
  <c r="F19" i="1"/>
  <c r="F20" i="1"/>
  <c r="F21" i="1"/>
  <c r="F9" i="1"/>
  <c r="I77" i="2" l="1"/>
  <c r="I72" i="2"/>
  <c r="I69" i="2"/>
  <c r="I52" i="2"/>
  <c r="I62" i="2"/>
  <c r="H177" i="2" l="1"/>
  <c r="G177" i="2"/>
  <c r="F177" i="2"/>
  <c r="E177" i="2"/>
  <c r="D177" i="2"/>
  <c r="C177" i="2"/>
  <c r="I122" i="2"/>
  <c r="K122" i="2" s="1"/>
  <c r="I111" i="2"/>
  <c r="I177" i="2" l="1"/>
  <c r="G87" i="2" l="1"/>
  <c r="I64" i="2" l="1"/>
  <c r="I61" i="2" l="1"/>
  <c r="I84" i="2"/>
  <c r="I53" i="2"/>
  <c r="I44" i="2" l="1"/>
  <c r="H205" i="2" l="1"/>
  <c r="G205" i="2"/>
  <c r="E205" i="2"/>
  <c r="F205" i="2"/>
  <c r="D205" i="2"/>
  <c r="C205" i="2"/>
  <c r="I127" i="2"/>
  <c r="I205" i="2" l="1"/>
  <c r="D185" i="2"/>
  <c r="C185" i="2"/>
  <c r="F185" i="2"/>
  <c r="E185" i="2"/>
  <c r="H185" i="2"/>
  <c r="G185" i="2"/>
  <c r="I129" i="2"/>
  <c r="I185" i="2" l="1"/>
  <c r="I85" i="2" l="1"/>
  <c r="D176" i="2" l="1"/>
  <c r="C176" i="2"/>
  <c r="F176" i="2"/>
  <c r="E176" i="2"/>
  <c r="G176" i="2"/>
  <c r="H176" i="2"/>
  <c r="I109" i="2"/>
  <c r="I43" i="2"/>
  <c r="K43" i="2" s="1"/>
  <c r="I82" i="2"/>
  <c r="I176" i="2" l="1"/>
  <c r="C194" i="2" l="1"/>
  <c r="D194" i="2"/>
  <c r="F194" i="2"/>
  <c r="E194" i="2"/>
  <c r="G194" i="2"/>
  <c r="H194" i="2"/>
  <c r="I83" i="2"/>
  <c r="I47" i="2"/>
  <c r="I71" i="2"/>
  <c r="I76" i="2"/>
  <c r="I55" i="2"/>
  <c r="I81" i="2"/>
  <c r="I194" i="2" l="1"/>
  <c r="K194" i="2" s="1"/>
  <c r="D163" i="2" l="1"/>
  <c r="C163" i="2"/>
  <c r="E163" i="2"/>
  <c r="F163" i="2"/>
  <c r="H163" i="2"/>
  <c r="G163" i="2"/>
  <c r="I112" i="2"/>
  <c r="I79" i="2"/>
  <c r="I73" i="2"/>
  <c r="I74" i="2"/>
  <c r="I56" i="2"/>
  <c r="K17" i="2"/>
  <c r="I163" i="2" l="1"/>
  <c r="I204" i="2" l="1"/>
  <c r="D195" i="2"/>
  <c r="D164" i="2"/>
  <c r="C179" i="2"/>
  <c r="C195" i="2"/>
  <c r="D179" i="2"/>
  <c r="C164" i="2"/>
  <c r="E179" i="2"/>
  <c r="F195" i="2"/>
  <c r="F179" i="2"/>
  <c r="E195" i="2"/>
  <c r="F164" i="2"/>
  <c r="E164" i="2"/>
  <c r="H195" i="2"/>
  <c r="G195" i="2"/>
  <c r="G179" i="2"/>
  <c r="G164" i="2"/>
  <c r="H164" i="2"/>
  <c r="H179" i="2"/>
  <c r="F87" i="2"/>
  <c r="K18" i="2"/>
  <c r="I48" i="2"/>
  <c r="K48" i="2" s="1"/>
  <c r="I32" i="2"/>
  <c r="I50" i="2"/>
  <c r="K50" i="2" s="1"/>
  <c r="I36" i="2"/>
  <c r="I78" i="2"/>
  <c r="K78" i="2" s="1"/>
  <c r="I128" i="2"/>
  <c r="K128" i="2" s="1"/>
  <c r="I40" i="2"/>
  <c r="K40" i="2" s="1"/>
  <c r="I67" i="2"/>
  <c r="K67" i="2" s="1"/>
  <c r="I37" i="2"/>
  <c r="K37" i="2" s="1"/>
  <c r="I113" i="2"/>
  <c r="K113" i="2" s="1"/>
  <c r="I41" i="2"/>
  <c r="K41" i="2" s="1"/>
  <c r="I75" i="2"/>
  <c r="K75" i="2" s="1"/>
  <c r="I65" i="2"/>
  <c r="K65" i="2" s="1"/>
  <c r="I57" i="2"/>
  <c r="K57" i="2" s="1"/>
  <c r="I54" i="2"/>
  <c r="K54" i="2" s="1"/>
  <c r="I46" i="2"/>
  <c r="K46" i="2" s="1"/>
  <c r="I35" i="2"/>
  <c r="I66" i="2"/>
  <c r="K66" i="2" s="1"/>
  <c r="I34" i="2"/>
  <c r="I58" i="2"/>
  <c r="K58" i="2" s="1"/>
  <c r="I68" i="2"/>
  <c r="K68" i="2" s="1"/>
  <c r="I80" i="2"/>
  <c r="K80" i="2" s="1"/>
  <c r="I39" i="2"/>
  <c r="K39" i="2" s="1"/>
  <c r="I63" i="2"/>
  <c r="K63" i="2" s="1"/>
  <c r="I60" i="2"/>
  <c r="K60" i="2" s="1"/>
  <c r="I70" i="2"/>
  <c r="K70" i="2" s="1"/>
  <c r="I38" i="2"/>
  <c r="K38" i="2" s="1"/>
  <c r="I118" i="2"/>
  <c r="K118" i="2" s="1"/>
  <c r="I45" i="2"/>
  <c r="K45" i="2" s="1"/>
  <c r="I49" i="2"/>
  <c r="K49" i="2" s="1"/>
  <c r="I51" i="2"/>
  <c r="K51" i="2" s="1"/>
  <c r="I59" i="2"/>
  <c r="K59" i="2" s="1"/>
  <c r="I86" i="2"/>
  <c r="K86" i="2" s="1"/>
  <c r="I42" i="2"/>
  <c r="K42" i="2" s="1"/>
  <c r="C265" i="3"/>
  <c r="D333" i="3"/>
  <c r="C333" i="3"/>
  <c r="D332" i="3"/>
  <c r="C332" i="3"/>
  <c r="D331" i="3"/>
  <c r="C331" i="3"/>
  <c r="D330" i="3"/>
  <c r="C330" i="3"/>
  <c r="D329" i="3"/>
  <c r="C329" i="3"/>
  <c r="D328" i="3"/>
  <c r="C328" i="3"/>
  <c r="D326" i="3"/>
  <c r="C326" i="3"/>
  <c r="D325" i="3"/>
  <c r="C325" i="3"/>
  <c r="D324" i="3"/>
  <c r="C324" i="3"/>
  <c r="D323" i="3"/>
  <c r="C323" i="3"/>
  <c r="D322" i="3"/>
  <c r="C322" i="3"/>
  <c r="D321" i="3"/>
  <c r="C321" i="3"/>
  <c r="D320" i="3"/>
  <c r="C320" i="3"/>
  <c r="D318" i="3"/>
  <c r="C318" i="3"/>
  <c r="D319" i="3"/>
  <c r="C319" i="3"/>
  <c r="D317" i="3"/>
  <c r="C317" i="3"/>
  <c r="D316" i="3"/>
  <c r="C316" i="3"/>
  <c r="D315" i="3"/>
  <c r="C315" i="3"/>
  <c r="D314" i="3"/>
  <c r="C314" i="3"/>
  <c r="D313" i="3"/>
  <c r="C313" i="3"/>
  <c r="D311" i="3"/>
  <c r="C311" i="3"/>
  <c r="D310" i="3"/>
  <c r="C310" i="3"/>
  <c r="D309" i="3"/>
  <c r="C309" i="3"/>
  <c r="D308" i="3"/>
  <c r="C308" i="3"/>
  <c r="D307" i="3"/>
  <c r="C307" i="3"/>
  <c r="D306" i="3"/>
  <c r="C306" i="3"/>
  <c r="D305" i="3"/>
  <c r="C305" i="3"/>
  <c r="D304" i="3"/>
  <c r="C304" i="3"/>
  <c r="D303" i="3"/>
  <c r="C303" i="3"/>
  <c r="D302" i="3"/>
  <c r="C302" i="3"/>
  <c r="D301" i="3"/>
  <c r="C301" i="3"/>
  <c r="D300" i="3"/>
  <c r="C300" i="3"/>
  <c r="D299" i="3"/>
  <c r="C299" i="3"/>
  <c r="D297" i="3"/>
  <c r="C297" i="3"/>
  <c r="D296" i="3"/>
  <c r="C296" i="3"/>
  <c r="D292" i="3"/>
  <c r="C292" i="3"/>
  <c r="D295" i="3"/>
  <c r="C295" i="3"/>
  <c r="D294" i="3"/>
  <c r="C294" i="3"/>
  <c r="D293" i="3"/>
  <c r="C293" i="3"/>
  <c r="D291" i="3"/>
  <c r="C291" i="3"/>
  <c r="D288" i="3"/>
  <c r="C288" i="3"/>
  <c r="D290" i="3"/>
  <c r="C290" i="3"/>
  <c r="D289" i="3"/>
  <c r="C289" i="3"/>
  <c r="D287" i="3"/>
  <c r="C287" i="3"/>
  <c r="D286" i="3"/>
  <c r="C286" i="3"/>
  <c r="D285" i="3"/>
  <c r="C285" i="3"/>
  <c r="D284" i="3"/>
  <c r="C284" i="3"/>
  <c r="D282" i="3"/>
  <c r="C282" i="3"/>
  <c r="D281" i="3"/>
  <c r="C281" i="3"/>
  <c r="D280" i="3"/>
  <c r="C280" i="3"/>
  <c r="D279" i="3"/>
  <c r="C279" i="3"/>
  <c r="D278" i="3"/>
  <c r="C278" i="3"/>
  <c r="D277" i="3"/>
  <c r="C277" i="3"/>
  <c r="D276" i="3"/>
  <c r="C276" i="3"/>
  <c r="D275" i="3"/>
  <c r="C275" i="3"/>
  <c r="D274" i="3"/>
  <c r="C274" i="3"/>
  <c r="D273" i="3"/>
  <c r="C273" i="3"/>
  <c r="D272" i="3"/>
  <c r="C272" i="3"/>
  <c r="D270" i="3"/>
  <c r="C270" i="3"/>
  <c r="D269" i="3"/>
  <c r="C269" i="3"/>
  <c r="D268" i="3"/>
  <c r="C268" i="3"/>
  <c r="D267" i="3"/>
  <c r="C267" i="3"/>
  <c r="D266" i="3"/>
  <c r="C266" i="3"/>
  <c r="D265" i="3"/>
  <c r="A261" i="3"/>
  <c r="K36" i="2" l="1"/>
  <c r="K32" i="2"/>
  <c r="K34" i="2"/>
  <c r="K35" i="2"/>
  <c r="I164" i="2"/>
  <c r="K164" i="2" s="1"/>
  <c r="I179" i="2"/>
  <c r="K179" i="2" s="1"/>
  <c r="I195" i="2"/>
  <c r="K195" i="2" s="1"/>
  <c r="D327" i="3"/>
  <c r="C271" i="3"/>
  <c r="C327" i="3"/>
  <c r="D283" i="3"/>
  <c r="C283" i="3"/>
  <c r="C312" i="3"/>
  <c r="C264" i="3"/>
  <c r="D271" i="3"/>
  <c r="D312" i="3"/>
  <c r="C298" i="3"/>
  <c r="D264" i="3"/>
  <c r="D298" i="3"/>
  <c r="C334" i="3" l="1"/>
  <c r="D334" i="3"/>
  <c r="A138" i="2" l="1"/>
  <c r="C145" i="2" l="1"/>
  <c r="D184" i="2"/>
  <c r="C193" i="2"/>
  <c r="D149" i="2"/>
  <c r="D145" i="2"/>
  <c r="D196" i="2"/>
  <c r="C192" i="2"/>
  <c r="C149" i="2"/>
  <c r="C196" i="2"/>
  <c r="C184" i="2"/>
  <c r="D193" i="2"/>
  <c r="D192" i="2"/>
  <c r="F192" i="2"/>
  <c r="E184" i="2"/>
  <c r="F184" i="2"/>
  <c r="F196" i="2"/>
  <c r="F193" i="2"/>
  <c r="E192" i="2"/>
  <c r="E193" i="2"/>
  <c r="E149" i="2"/>
  <c r="F149" i="2"/>
  <c r="F145" i="2"/>
  <c r="E145" i="2"/>
  <c r="E196" i="2"/>
  <c r="H180" i="2"/>
  <c r="H178" i="2"/>
  <c r="H157" i="2"/>
  <c r="H159" i="2"/>
  <c r="H196" i="2"/>
  <c r="H193" i="2"/>
  <c r="H161" i="2"/>
  <c r="H149" i="2"/>
  <c r="G192" i="2"/>
  <c r="G193" i="2"/>
  <c r="H158" i="2"/>
  <c r="H144" i="2"/>
  <c r="H183" i="2"/>
  <c r="H182" i="2"/>
  <c r="H165" i="2"/>
  <c r="G145" i="2"/>
  <c r="H154" i="2"/>
  <c r="G149" i="2"/>
  <c r="H151" i="2"/>
  <c r="H145" i="2"/>
  <c r="H143" i="2"/>
  <c r="H184" i="2"/>
  <c r="H156" i="2"/>
  <c r="H152" i="2"/>
  <c r="H148" i="2"/>
  <c r="H192" i="2"/>
  <c r="G184" i="2"/>
  <c r="H147" i="2"/>
  <c r="G196" i="2"/>
  <c r="H146" i="2"/>
  <c r="H150" i="2"/>
  <c r="H87" i="2"/>
  <c r="H191" i="2"/>
  <c r="H162" i="2"/>
  <c r="H142" i="2"/>
  <c r="H155" i="2"/>
  <c r="H181" i="2"/>
  <c r="I120" i="2"/>
  <c r="K120" i="2" s="1"/>
  <c r="I103" i="2"/>
  <c r="K103" i="2" s="1"/>
  <c r="I116" i="2"/>
  <c r="K116" i="2" s="1"/>
  <c r="I115" i="2"/>
  <c r="K115" i="2" s="1"/>
  <c r="I126" i="2"/>
  <c r="K126" i="2" s="1"/>
  <c r="I132" i="2"/>
  <c r="K132" i="2" s="1"/>
  <c r="K19" i="2"/>
  <c r="K13" i="2"/>
  <c r="I184" i="2" l="1"/>
  <c r="K184" i="2" s="1"/>
  <c r="I196" i="2"/>
  <c r="K196" i="2" s="1"/>
  <c r="I145" i="2"/>
  <c r="K145" i="2" s="1"/>
  <c r="I149" i="2"/>
  <c r="K149" i="2" s="1"/>
  <c r="I192" i="2"/>
  <c r="K192" i="2" s="1"/>
  <c r="I193" i="2"/>
  <c r="K193" i="2" s="1"/>
  <c r="H141" i="2"/>
  <c r="H153" i="2"/>
  <c r="H160" i="2"/>
  <c r="C178" i="2" l="1"/>
  <c r="D156" i="2"/>
  <c r="D143" i="2"/>
  <c r="C144" i="2"/>
  <c r="D158" i="2"/>
  <c r="D159" i="2"/>
  <c r="C154" i="2"/>
  <c r="C183" i="2"/>
  <c r="D152" i="2"/>
  <c r="D182" i="2"/>
  <c r="C146" i="2"/>
  <c r="C159" i="2"/>
  <c r="C148" i="2"/>
  <c r="C156" i="2"/>
  <c r="C158" i="2"/>
  <c r="C150" i="2"/>
  <c r="C157" i="2"/>
  <c r="D161" i="2"/>
  <c r="D150" i="2"/>
  <c r="D157" i="2"/>
  <c r="D147" i="2"/>
  <c r="C165" i="2"/>
  <c r="D148" i="2"/>
  <c r="D144" i="2"/>
  <c r="C152" i="2"/>
  <c r="C161" i="2"/>
  <c r="C143" i="2"/>
  <c r="D165" i="2"/>
  <c r="C182" i="2"/>
  <c r="C147" i="2"/>
  <c r="D180" i="2"/>
  <c r="D178" i="2"/>
  <c r="D154" i="2"/>
  <c r="D146" i="2"/>
  <c r="C180" i="2"/>
  <c r="D151" i="2"/>
  <c r="D183" i="2"/>
  <c r="C151" i="2"/>
  <c r="E178" i="2"/>
  <c r="E182" i="2"/>
  <c r="E154" i="2"/>
  <c r="E183" i="2"/>
  <c r="F154" i="2"/>
  <c r="E148" i="2"/>
  <c r="F182" i="2"/>
  <c r="F143" i="2"/>
  <c r="E143" i="2"/>
  <c r="F180" i="2"/>
  <c r="F183" i="2"/>
  <c r="E144" i="2"/>
  <c r="E159" i="2"/>
  <c r="F150" i="2"/>
  <c r="F152" i="2"/>
  <c r="F159" i="2"/>
  <c r="E157" i="2"/>
  <c r="E152" i="2"/>
  <c r="E146" i="2"/>
  <c r="E165" i="2"/>
  <c r="F144" i="2"/>
  <c r="F146" i="2"/>
  <c r="F156" i="2"/>
  <c r="F161" i="2"/>
  <c r="F157" i="2"/>
  <c r="E156" i="2"/>
  <c r="F148" i="2"/>
  <c r="F165" i="2"/>
  <c r="F158" i="2"/>
  <c r="E147" i="2"/>
  <c r="E180" i="2"/>
  <c r="F147" i="2"/>
  <c r="E151" i="2"/>
  <c r="F178" i="2"/>
  <c r="E150" i="2"/>
  <c r="E161" i="2"/>
  <c r="F151" i="2"/>
  <c r="E158" i="2"/>
  <c r="G143" i="2"/>
  <c r="G178" i="2"/>
  <c r="G158" i="2"/>
  <c r="G156" i="2"/>
  <c r="G146" i="2"/>
  <c r="G147" i="2"/>
  <c r="G151" i="2"/>
  <c r="G150" i="2"/>
  <c r="G159" i="2"/>
  <c r="G183" i="2"/>
  <c r="G180" i="2"/>
  <c r="G165" i="2"/>
  <c r="G152" i="2"/>
  <c r="G148" i="2"/>
  <c r="G144" i="2"/>
  <c r="G157" i="2"/>
  <c r="G182" i="2"/>
  <c r="G154" i="2"/>
  <c r="G161" i="2"/>
  <c r="D87" i="2"/>
  <c r="C87" i="2"/>
  <c r="E87" i="2"/>
  <c r="G162" i="2"/>
  <c r="G191" i="2"/>
  <c r="G155" i="2"/>
  <c r="G142" i="2"/>
  <c r="D155" i="2"/>
  <c r="C191" i="2"/>
  <c r="D162" i="2"/>
  <c r="D191" i="2"/>
  <c r="C162" i="2"/>
  <c r="C142" i="2"/>
  <c r="C155" i="2"/>
  <c r="D142" i="2"/>
  <c r="F142" i="2"/>
  <c r="E142" i="2"/>
  <c r="E155" i="2"/>
  <c r="E191" i="2"/>
  <c r="F155" i="2"/>
  <c r="E162" i="2"/>
  <c r="F162" i="2"/>
  <c r="F191" i="2"/>
  <c r="E181" i="2"/>
  <c r="F181" i="2"/>
  <c r="D181" i="2"/>
  <c r="C181" i="2"/>
  <c r="G181" i="2"/>
  <c r="I123" i="2"/>
  <c r="K123" i="2" s="1"/>
  <c r="I114" i="2"/>
  <c r="K114" i="2" s="1"/>
  <c r="I131" i="2"/>
  <c r="K131" i="2" s="1"/>
  <c r="I124" i="2"/>
  <c r="K124" i="2" s="1"/>
  <c r="I125" i="2"/>
  <c r="K125" i="2" s="1"/>
  <c r="K25" i="2"/>
  <c r="K14" i="2"/>
  <c r="K10" i="2"/>
  <c r="K21" i="2"/>
  <c r="K15" i="2"/>
  <c r="K24" i="2"/>
  <c r="K16" i="2"/>
  <c r="K12" i="2"/>
  <c r="K20" i="2"/>
  <c r="K11" i="2"/>
  <c r="I130" i="2"/>
  <c r="K130" i="2" s="1"/>
  <c r="I117" i="2"/>
  <c r="K117" i="2" s="1"/>
  <c r="I108" i="2"/>
  <c r="K108" i="2" s="1"/>
  <c r="I98" i="2"/>
  <c r="I96" i="2"/>
  <c r="I95" i="2"/>
  <c r="K95" i="2" s="1"/>
  <c r="I104" i="2"/>
  <c r="K104" i="2" s="1"/>
  <c r="I106" i="2"/>
  <c r="K106" i="2" s="1"/>
  <c r="I100" i="2"/>
  <c r="I119" i="2"/>
  <c r="K119" i="2" s="1"/>
  <c r="I33" i="2"/>
  <c r="I107" i="2"/>
  <c r="K107" i="2" s="1"/>
  <c r="I105" i="2"/>
  <c r="K105" i="2" s="1"/>
  <c r="I110" i="2"/>
  <c r="K110" i="2" s="1"/>
  <c r="I133" i="2"/>
  <c r="K133" i="2" s="1"/>
  <c r="I99" i="2"/>
  <c r="I101" i="2"/>
  <c r="I121" i="2"/>
  <c r="K121" i="2" s="1"/>
  <c r="I102" i="2"/>
  <c r="K102" i="2" s="1"/>
  <c r="I97" i="2"/>
  <c r="K97" i="2" s="1"/>
  <c r="K100" i="2" l="1"/>
  <c r="K101" i="2"/>
  <c r="K33" i="2"/>
  <c r="K96" i="2"/>
  <c r="K99" i="2"/>
  <c r="K98" i="2"/>
  <c r="I87" i="2"/>
  <c r="I165" i="2"/>
  <c r="K165" i="2" s="1"/>
  <c r="I161" i="2"/>
  <c r="K161" i="2" s="1"/>
  <c r="I183" i="2"/>
  <c r="K183" i="2" s="1"/>
  <c r="I180" i="2"/>
  <c r="K180" i="2" s="1"/>
  <c r="G175" i="2"/>
  <c r="I182" i="2"/>
  <c r="K182" i="2" s="1"/>
  <c r="I178" i="2"/>
  <c r="K178" i="2" s="1"/>
  <c r="I147" i="2"/>
  <c r="K147" i="2" s="1"/>
  <c r="I157" i="2"/>
  <c r="K157" i="2" s="1"/>
  <c r="I156" i="2"/>
  <c r="K156" i="2" s="1"/>
  <c r="I144" i="2"/>
  <c r="K144" i="2" s="1"/>
  <c r="I146" i="2"/>
  <c r="K146" i="2" s="1"/>
  <c r="I151" i="2"/>
  <c r="K151" i="2" s="1"/>
  <c r="I181" i="2"/>
  <c r="K181" i="2" s="1"/>
  <c r="I152" i="2"/>
  <c r="K152" i="2" s="1"/>
  <c r="I191" i="2"/>
  <c r="I159" i="2"/>
  <c r="K159" i="2" s="1"/>
  <c r="I134" i="2"/>
  <c r="I142" i="2"/>
  <c r="I150" i="2"/>
  <c r="K150" i="2" s="1"/>
  <c r="I143" i="2"/>
  <c r="K143" i="2" s="1"/>
  <c r="I162" i="2"/>
  <c r="K162" i="2" s="1"/>
  <c r="I154" i="2"/>
  <c r="K154" i="2" s="1"/>
  <c r="I148" i="2"/>
  <c r="K148" i="2" s="1"/>
  <c r="I158" i="2"/>
  <c r="K158" i="2" s="1"/>
  <c r="I155" i="2"/>
  <c r="K155" i="2" s="1"/>
  <c r="E160" i="2"/>
  <c r="D160" i="2"/>
  <c r="G153" i="2"/>
  <c r="C153" i="2"/>
  <c r="E141" i="2"/>
  <c r="F160" i="2"/>
  <c r="C141" i="2"/>
  <c r="D153" i="2"/>
  <c r="D141" i="2"/>
  <c r="C160" i="2"/>
  <c r="G141" i="2"/>
  <c r="E153" i="2"/>
  <c r="F141" i="2"/>
  <c r="G160" i="2"/>
  <c r="F153" i="2"/>
  <c r="I190" i="2" l="1"/>
  <c r="K190" i="2" s="1"/>
  <c r="K191" i="2"/>
  <c r="I141" i="2"/>
  <c r="K141" i="2" s="1"/>
  <c r="K142" i="2"/>
  <c r="I160" i="2"/>
  <c r="K160" i="2" s="1"/>
  <c r="I175" i="2"/>
  <c r="K175" i="2" s="1"/>
  <c r="I153" i="2"/>
  <c r="K153" i="2" s="1"/>
  <c r="I210" i="2" l="1"/>
  <c r="D29" i="3" l="1"/>
  <c r="A29" i="2" l="1"/>
  <c r="A191" i="3" l="1"/>
  <c r="C188" i="3" l="1"/>
  <c r="D188" i="3"/>
  <c r="D258" i="3" l="1"/>
  <c r="H134" i="2" l="1"/>
  <c r="G134" i="2"/>
  <c r="G26" i="2" l="1"/>
  <c r="E26" i="2"/>
  <c r="F26" i="2"/>
  <c r="H26" i="2"/>
  <c r="E13" i="1" s="1"/>
  <c r="F13" i="1" s="1"/>
  <c r="C26" i="2"/>
  <c r="D26" i="2"/>
  <c r="E17" i="1" l="1"/>
  <c r="F17" i="1" s="1"/>
  <c r="I26" i="2"/>
  <c r="C258" i="3"/>
  <c r="A36" i="3"/>
  <c r="C29" i="3"/>
  <c r="A92" i="2"/>
  <c r="E15" i="1" l="1"/>
  <c r="F15" i="1" s="1"/>
  <c r="C134" i="2"/>
  <c r="E12" i="1"/>
  <c r="E16" i="1"/>
  <c r="F16" i="1" s="1"/>
  <c r="E11" i="1"/>
  <c r="E134" i="2"/>
  <c r="D134" i="2"/>
  <c r="F134" i="2"/>
  <c r="F11" i="1" l="1"/>
  <c r="F12" i="1"/>
  <c r="E10" i="1"/>
  <c r="F10" i="1" s="1"/>
  <c r="K26" i="2" s="1"/>
  <c r="K134" i="2" s="1"/>
  <c r="K210" i="2" l="1"/>
  <c r="K87" i="2"/>
  <c r="E175" i="2"/>
  <c r="D175" i="2"/>
  <c r="C175" i="2"/>
  <c r="H175" i="2"/>
  <c r="F175" i="2"/>
  <c r="C190" i="2"/>
  <c r="D190" i="2"/>
  <c r="H190" i="2"/>
  <c r="E190" i="2"/>
  <c r="G190" i="2"/>
  <c r="F190" i="2"/>
  <c r="E204" i="2"/>
  <c r="D204" i="2"/>
  <c r="C204" i="2"/>
  <c r="F204" i="2"/>
  <c r="H204" i="2"/>
  <c r="G204" i="2"/>
  <c r="G210" i="2" l="1"/>
  <c r="F210" i="2"/>
  <c r="E210" i="2"/>
  <c r="C210" i="2"/>
  <c r="D210" i="2"/>
  <c r="H2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23" authorId="0" shapeId="0" xr:uid="{00000000-0006-0000-0000-000001000000}">
      <text>
        <r>
          <rPr>
            <b/>
            <sz val="9"/>
            <color indexed="81"/>
            <rFont val="Tahoma"/>
            <family val="2"/>
          </rPr>
          <t>admin:</t>
        </r>
        <r>
          <rPr>
            <sz val="9"/>
            <color indexed="81"/>
            <rFont val="Tahoma"/>
            <family val="2"/>
          </rPr>
          <t xml:space="preserve">
Thêm Moldova và Cộng hòa Trung Phi</t>
        </r>
      </text>
    </comment>
  </commentList>
</comments>
</file>

<file path=xl/sharedStrings.xml><?xml version="1.0" encoding="utf-8"?>
<sst xmlns="http://schemas.openxmlformats.org/spreadsheetml/2006/main" count="624" uniqueCount="318">
  <si>
    <t>CỤC ĐẦU TƯ NƯỚC NGOÀI</t>
  </si>
  <si>
    <t>TT</t>
  </si>
  <si>
    <t>Chỉ tiêu</t>
  </si>
  <si>
    <t>Đơn vị tính</t>
  </si>
  <si>
    <t>Vốn thực hiện</t>
  </si>
  <si>
    <t>triệu USD</t>
  </si>
  <si>
    <t>Vốn đăng ký*</t>
  </si>
  <si>
    <t>2.1</t>
  </si>
  <si>
    <t>2.2</t>
  </si>
  <si>
    <t>2.3</t>
  </si>
  <si>
    <t xml:space="preserve">   Góp vốn, mua cổ phần</t>
  </si>
  <si>
    <t>Số dự án*</t>
  </si>
  <si>
    <t>3.1</t>
  </si>
  <si>
    <t xml:space="preserve">   Cấp mới</t>
  </si>
  <si>
    <t>dự án</t>
  </si>
  <si>
    <t>3.2</t>
  </si>
  <si>
    <t>lượt dự án</t>
  </si>
  <si>
    <t>3.3</t>
  </si>
  <si>
    <t>Xuất khẩu</t>
  </si>
  <si>
    <t>4.1</t>
  </si>
  <si>
    <t xml:space="preserve">   Xuất khẩu (kể cả dầu thô)</t>
  </si>
  <si>
    <t>4.2</t>
  </si>
  <si>
    <t xml:space="preserve">   Xuất khẩu (không kể dầu thô)</t>
  </si>
  <si>
    <t>Nhập khẩu</t>
  </si>
  <si>
    <t>Ghi chú:</t>
  </si>
  <si>
    <t>Cục Đầu tư nước ngoài</t>
  </si>
  <si>
    <t>Ngành</t>
  </si>
  <si>
    <t>Vốn đăng ký điều chỉnh
(triệu USD)</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</si>
  <si>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</si>
  <si>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</si>
  <si>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</si>
  <si>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</si>
  <si>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</si>
  <si>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</si>
  <si>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</si>
  <si>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</si>
  <si>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</si>
  <si>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</si>
  <si>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</si>
  <si>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</si>
  <si>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</si>
  <si>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</si>
  <si>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</si>
  <si>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</si>
  <si>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</si>
  <si>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</si>
  <si>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</si>
  <si>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</si>
  <si>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</si>
  <si>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</si>
  <si>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</si>
  <si>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</si>
  <si>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</si>
  <si>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</si>
  <si>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</si>
  <si>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</si>
  <si>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</si>
  <si>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</si>
  <si>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</si>
  <si>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</si>
  <si>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</si>
  <si>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</si>
  <si>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</si>
  <si>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</si>
  <si>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</si>
  <si>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</si>
  <si>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</si>
  <si>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</si>
  <si>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</si>
  <si>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</si>
  <si>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</si>
  <si>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</si>
  <si>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</si>
  <si>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</si>
  <si>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</si>
  <si>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</si>
  <si>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</si>
  <si>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</si>
  <si>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</si>
  <si>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</si>
  <si>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</si>
  <si>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</si>
  <si>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</si>
  <si>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</si>
  <si>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</si>
  <si>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</si>
  <si>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</si>
  <si>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</si>
  <si>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</si>
  <si>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</si>
  <si>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</si>
  <si>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</si>
  <si>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</si>
  <si>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</si>
  <si>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</si>
  <si>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</si>
  <si>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</si>
  <si>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</si>
  <si>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</si>
  <si>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</si>
  <si>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</si>
  <si>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</si>
  <si>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</si>
  <si>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</si>
  <si>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</si>
  <si>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</si>
  <si>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</si>
  <si>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</si>
  <si>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</si>
  <si>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</si>
  <si>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</si>
  <si>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</si>
  <si>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</si>
  <si>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</si>
  <si>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</si>
  <si>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</si>
  <si>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</si>
  <si>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</si>
  <si>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</si>
  <si>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</si>
  <si>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</si>
  <si>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</si>
  <si>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</si>
  <si>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</si>
  <si>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</si>
  <si>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</si>
  <si>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</si>
  <si>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</si>
  <si>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</si>
  <si>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</si>
  <si>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</si>
  <si>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</si>
  <si>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</si>
  <si>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</si>
  <si>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</si>
  <si>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</si>
  <si>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</si>
  <si>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</si>
  <si>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</si>
  <si>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</si>
  <si>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</si>
  <si>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</si>
  <si>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</si>
  <si>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</si>
  <si>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</si>
  <si>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</si>
  <si>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</si>
  <si>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</si>
  <si>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</si>
  <si>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</si>
  <si>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</si>
  <si>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</si>
  <si>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</si>
  <si>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</si>
  <si>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</si>
  <si>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</si>
  <si>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</si>
  <si>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</si>
  <si>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</si>
  <si>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</si>
  <si>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</si>
  <si>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</si>
  <si>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</si>
  <si>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</si>
  <si>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</si>
  <si>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</si>
  <si>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</si>
  <si>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</si>
  <si>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</si>
  <si>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</si>
  <si>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</si>
  <si>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</si>
  <si>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</si>
  <si>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</si>
  <si>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</si>
  <si>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</si>
  <si>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</si>
  <si>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</si>
  <si>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</si>
  <si>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</si>
  <si>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</si>
  <si>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</si>
  <si>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</si>
  <si>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</si>
  <si>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</si>
  <si>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</si>
  <si>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</si>
  <si>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</si>
  <si>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</si>
  <si>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</si>
  <si>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</si>
  <si>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</si>
  <si>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</si>
  <si>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</si>
  <si>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</si>
  <si>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</si>
  <si>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</si>
  <si>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</si>
  <si>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</si>
  <si>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</si>
  <si>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</si>
  <si>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</si>
  <si>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</si>
  <si>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</si>
  <si>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</si>
  <si>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</si>
  <si>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</si>
  <si>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</si>
  <si>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</si>
  <si>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</si>
  <si>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</si>
  <si>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</si>
  <si>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</si>
  <si>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</si>
  <si>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</si>
  <si>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</si>
  <si>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</si>
  <si>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</si>
  <si>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</si>
  <si>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</si>
  <si>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</si>
  <si>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</si>
  <si>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</si>
  <si>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</si>
  <si>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</si>
  <si>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</si>
  <si>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</si>
  <si>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</si>
  <si>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</si>
  <si>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</si>
  <si>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</si>
  <si>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</si>
  <si>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</si>
  <si>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</si>
  <si>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</si>
  <si>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</si>
  <si>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</si>
  <si>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</si>
  <si>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</si>
  <si>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</si>
  <si>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</si>
  <si>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</si>
  <si>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</si>
  <si>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</si>
  <si>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</si>
  <si>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</si>
  <si>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</si>
  <si>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</si>
  <si>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</si>
  <si>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</si>
  <si>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</si>
  <si>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</si>
  <si>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</si>
  <si>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</si>
  <si>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</si>
  <si>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</si>
  <si>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</si>
  <si>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</si>
  <si>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</si>
  <si>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</si>
  <si>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</si>
  <si>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</si>
  <si>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</si>
  <si>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</si>
  <si>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</si>
  <si>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</si>
  <si>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</si>
  <si>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Qatar</t>
  </si>
  <si>
    <t>Honduras</t>
  </si>
  <si>
    <t>Vùng</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</si>
  <si>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</si>
  <si>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</si>
  <si>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</si>
  <si>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</si>
  <si>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</si>
  <si>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</si>
  <si>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</si>
  <si>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</si>
  <si>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</si>
  <si>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</si>
  <si>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</si>
  <si>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</si>
  <si>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Vanuatu</t>
  </si>
  <si>
    <t>Liechtenstein</t>
  </si>
  <si>
    <t>Côte d'Ivoire</t>
  </si>
  <si>
    <t>ĐẦU TƯ TRỰC TIẾP NƯỚC NGOÀI TẠI VIỆT NAM THEO VÙNG</t>
  </si>
  <si>
    <t>VII</t>
  </si>
  <si>
    <t>Georgia</t>
  </si>
  <si>
    <t>Burkina Faso</t>
  </si>
  <si>
    <t>Trinidad và Tobago</t>
  </si>
  <si>
    <t>Kyrgyzstan</t>
  </si>
  <si>
    <t>Tunisia</t>
  </si>
  <si>
    <t>*Số liệu tính từ 1/1 đến hết tháng báo cáo</t>
  </si>
  <si>
    <t>Tajikistan</t>
  </si>
  <si>
    <t>Số dự án mới</t>
  </si>
  <si>
    <t>Cộng hoà Trung Phi</t>
  </si>
  <si>
    <t>Republic of Moldova</t>
  </si>
  <si>
    <t>Tháng 01 năm 2024</t>
  </si>
  <si>
    <t>Tháng 01 năm 2025</t>
  </si>
  <si>
    <t xml:space="preserve">   Đăng ký mới</t>
  </si>
  <si>
    <t>Hà Nội, ngày 03 tháng 02 năm 2025</t>
  </si>
  <si>
    <t>BÁO CÁO NHANH ĐẦU TƯ NƯỚC NGOÀI THÁNG 01 NĂM 2025</t>
  </si>
  <si>
    <t>Luỹ kế đến 31/01/2025:</t>
  </si>
  <si>
    <t>(Lũy kế các dự án còn hiệu lực đến ngày 31/01/2025)</t>
  </si>
  <si>
    <t>Tháng 1/2024</t>
  </si>
  <si>
    <t>Tăng/Giảm so với cùng kỳ</t>
  </si>
  <si>
    <t>THU HÚT ĐẦU TƯ NƯỚC NGOÀI THÁNG 01 NĂM 2025 THEO NGÀNH</t>
  </si>
  <si>
    <t>Hà Nội, ngày 03/02/2025</t>
  </si>
  <si>
    <t>THU HÚT ĐẦU TƯ NƯỚC NGOÀI THÁNG 01 NĂM 2025 THEO ĐỐI TÁC</t>
  </si>
  <si>
    <t>Tính từ 01/01/2024 đến 31/01/2025</t>
  </si>
  <si>
    <t>THU HÚT ĐẦU TƯ NƯỚC NGOÀI THÁNG 01 NĂM 2025 THEO ĐỊA PHƯƠNG</t>
  </si>
  <si>
    <t>THU HÚT ĐẦU TƯ NƯỚC NGOÀI THÁNG 01 NĂM 2025 THEO VÙNG</t>
  </si>
  <si>
    <t xml:space="preserve">   Điều chỉnh vốn</t>
  </si>
  <si>
    <t>Vốn đăng ký mới (triệu USD)</t>
  </si>
  <si>
    <t>Số lượt dự án điều chỉnh vốn</t>
  </si>
  <si>
    <t xml:space="preserve">   Đăng ký điều chỉnh vốn</t>
  </si>
  <si>
    <t>Số giao dịch góp vốn mua cổ phần</t>
  </si>
  <si>
    <t xml:space="preserve">149 quốc gia, vùng lãnh thổ có đầu tư tại Việt Nam với 42.272 dự án, tổng vốn đăng ký 505,4 tỷ USD. Hàn Quốc dẫn đầu, tiếp theo là Singapore, Nhật Bản, Đài Loan.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</si>
</sst>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 numFmtId="190" formatCode="[Green]\↑0.0%;[Red]\↓0.0%"/>
  </numFmts>
  <fonts count="78">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b/>
      <sz val="10"/>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
      <b/>
      <i/>
      <sz val="11"/>
      <color theme="1"/>
      <name val="Times New Roman"/>
      <family val="1"/>
    </font>
    <font>
      <b/>
      <i/>
      <sz val="11"/>
      <name val="Times New Roman"/>
      <family val="1"/>
    </font>
    <font>
      <sz val="9"/>
      <color indexed="81"/>
      <name val="Tahoma"/>
      <family val="2"/>
    </font>
    <font>
      <b/>
      <sz val="9"/>
      <color indexed="81"/>
      <name val="Tahoma"/>
      <family val="2"/>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s>
  <cellStyleXfs count="210">
    <xf numFmtId="0" fontId="0" fillId="0" borderId="0"/>
    <xf numFmtId="43"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188" fontId="16" fillId="0" borderId="0" applyFont="0" applyFill="0" applyBorder="0" applyAlignment="0" applyProtection="0"/>
    <xf numFmtId="0" fontId="17" fillId="0" borderId="0" applyFont="0" applyFill="0" applyBorder="0" applyAlignment="0" applyProtection="0"/>
    <xf numFmtId="183" fontId="18"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78" fontId="19" fillId="0" borderId="0" applyFont="0" applyFill="0" applyBorder="0" applyAlignment="0" applyProtection="0"/>
    <xf numFmtId="9" fontId="20" fillId="0" borderId="0" applyFont="0" applyFill="0" applyBorder="0" applyAlignment="0" applyProtection="0"/>
    <xf numFmtId="0" fontId="21" fillId="0" borderId="0"/>
    <xf numFmtId="0" fontId="22" fillId="0" borderId="0" applyNumberFormat="0" applyFill="0" applyBorder="0" applyAlignment="0" applyProtection="0"/>
    <xf numFmtId="0" fontId="23" fillId="5" borderId="0"/>
    <xf numFmtId="0" fontId="24" fillId="5" borderId="0"/>
    <xf numFmtId="0" fontId="26" fillId="5" borderId="0"/>
    <xf numFmtId="0" fontId="27" fillId="0" borderId="0">
      <alignment wrapText="1"/>
    </xf>
    <xf numFmtId="0" fontId="28" fillId="0" borderId="0" applyFont="0" applyFill="0" applyBorder="0" applyAlignment="0" applyProtection="0"/>
    <xf numFmtId="187" fontId="18" fillId="0" borderId="0" applyFont="0" applyFill="0" applyBorder="0" applyAlignment="0" applyProtection="0"/>
    <xf numFmtId="0" fontId="28" fillId="0" borderId="0" applyFont="0" applyFill="0" applyBorder="0" applyAlignment="0" applyProtection="0"/>
    <xf numFmtId="186" fontId="18" fillId="0" borderId="0" applyFont="0" applyFill="0" applyBorder="0" applyAlignment="0" applyProtection="0"/>
    <xf numFmtId="0" fontId="28" fillId="0" borderId="0" applyFont="0" applyFill="0" applyBorder="0" applyAlignment="0" applyProtection="0"/>
    <xf numFmtId="184" fontId="18" fillId="0" borderId="0" applyFont="0" applyFill="0" applyBorder="0" applyAlignment="0" applyProtection="0"/>
    <xf numFmtId="0" fontId="28" fillId="0" borderId="0" applyFont="0" applyFill="0" applyBorder="0" applyAlignment="0" applyProtection="0"/>
    <xf numFmtId="185" fontId="18" fillId="0" borderId="0" applyFont="0" applyFill="0" applyBorder="0" applyAlignment="0" applyProtection="0"/>
    <xf numFmtId="0" fontId="28" fillId="0" borderId="0"/>
    <xf numFmtId="0" fontId="28" fillId="0" borderId="0"/>
    <xf numFmtId="37" fontId="29" fillId="0" borderId="0"/>
    <xf numFmtId="0" fontId="30" fillId="0" borderId="0"/>
    <xf numFmtId="170" fontId="14" fillId="0" borderId="0" applyFill="0" applyBorder="0" applyAlignment="0"/>
    <xf numFmtId="170" fontId="4" fillId="0" borderId="0" applyFill="0" applyBorder="0" applyAlignment="0"/>
    <xf numFmtId="170" fontId="4" fillId="0" borderId="0" applyFill="0" applyBorder="0" applyAlignment="0"/>
    <xf numFmtId="164" fontId="14"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0" fontId="8" fillId="0" borderId="20" applyNumberFormat="0" applyAlignment="0" applyProtection="0">
      <alignment horizontal="left" vertical="center"/>
    </xf>
    <xf numFmtId="0" fontId="8" fillId="0" borderId="21">
      <alignment horizontal="left" vertical="center"/>
    </xf>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 fillId="0" borderId="0"/>
    <xf numFmtId="177" fontId="14" fillId="0" borderId="22"/>
    <xf numFmtId="177" fontId="4" fillId="0" borderId="22"/>
    <xf numFmtId="177" fontId="4" fillId="0" borderId="22"/>
    <xf numFmtId="0" fontId="15" fillId="0" borderId="0" applyNumberFormat="0" applyFont="0" applyFill="0" applyAlignment="0"/>
    <xf numFmtId="182" fontId="32" fillId="0" borderId="0"/>
    <xf numFmtId="0" fontId="25"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5" fillId="0" borderId="0"/>
    <xf numFmtId="0" fontId="25" fillId="0" borderId="0"/>
    <xf numFmtId="0" fontId="25"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13" fillId="0" borderId="0"/>
    <xf numFmtId="0" fontId="5" fillId="0" borderId="0"/>
    <xf numFmtId="0" fontId="5" fillId="0" borderId="0"/>
    <xf numFmtId="0" fontId="5" fillId="0" borderId="0"/>
    <xf numFmtId="0" fontId="4" fillId="0" borderId="0"/>
    <xf numFmtId="0" fontId="4" fillId="0" borderId="0"/>
    <xf numFmtId="0" fontId="3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0" borderId="0"/>
    <xf numFmtId="0" fontId="13" fillId="0" borderId="0"/>
    <xf numFmtId="0" fontId="5" fillId="0" borderId="0"/>
    <xf numFmtId="0" fontId="5" fillId="0" borderId="0"/>
    <xf numFmtId="0" fontId="5" fillId="0" borderId="0"/>
    <xf numFmtId="0" fontId="5" fillId="0" borderId="0"/>
    <xf numFmtId="0" fontId="18" fillId="0" borderId="0"/>
    <xf numFmtId="0" fontId="18" fillId="0" borderId="0"/>
    <xf numFmtId="0" fontId="18" fillId="0" borderId="0"/>
    <xf numFmtId="9" fontId="14" fillId="0" borderId="0" applyFont="0" applyFill="0" applyBorder="0" applyAlignment="0" applyProtection="0"/>
    <xf numFmtId="9" fontId="4" fillId="0" borderId="0" applyFont="0" applyFill="0" applyBorder="0" applyAlignment="0" applyProtection="0"/>
    <xf numFmtId="0" fontId="14"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34" fillId="0" borderId="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5" fillId="0" borderId="23" applyNumberFormat="0" applyFont="0" applyFill="0" applyAlignment="0" applyProtection="0"/>
    <xf numFmtId="0" fontId="35" fillId="0" borderId="0" applyNumberForma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34" fillId="0" borderId="0">
      <alignment vertical="center"/>
    </xf>
    <xf numFmtId="40" fontId="36" fillId="0" borderId="0" applyFont="0" applyFill="0" applyBorder="0" applyAlignment="0" applyProtection="0"/>
    <xf numFmtId="38"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9" fontId="37" fillId="0" borderId="0" applyFont="0" applyFill="0" applyBorder="0" applyAlignment="0" applyProtection="0"/>
    <xf numFmtId="0" fontId="38" fillId="0" borderId="0"/>
    <xf numFmtId="172" fontId="5" fillId="0" borderId="0" applyFont="0" applyFill="0" applyBorder="0" applyAlignment="0" applyProtection="0"/>
    <xf numFmtId="173" fontId="5" fillId="0" borderId="0" applyFont="0" applyFill="0" applyBorder="0" applyAlignment="0" applyProtection="0"/>
    <xf numFmtId="174" fontId="40" fillId="0" borderId="0" applyFont="0" applyFill="0" applyBorder="0" applyAlignment="0" applyProtection="0"/>
    <xf numFmtId="175" fontId="40" fillId="0" borderId="0" applyFont="0" applyFill="0" applyBorder="0" applyAlignment="0" applyProtection="0"/>
    <xf numFmtId="0" fontId="41" fillId="0" borderId="0"/>
    <xf numFmtId="0" fontId="15" fillId="0" borderId="0"/>
    <xf numFmtId="178" fontId="39" fillId="0" borderId="0" applyFont="0" applyFill="0" applyBorder="0" applyAlignment="0" applyProtection="0"/>
    <xf numFmtId="176" fontId="39" fillId="0" borderId="0" applyFont="0" applyFill="0" applyBorder="0" applyAlignment="0" applyProtection="0"/>
    <xf numFmtId="179" fontId="39" fillId="0" borderId="0" applyFont="0" applyFill="0" applyBorder="0" applyAlignment="0" applyProtection="0"/>
    <xf numFmtId="181" fontId="42" fillId="0" borderId="0" applyFont="0" applyFill="0" applyBorder="0" applyAlignment="0" applyProtection="0"/>
    <xf numFmtId="180" fontId="39" fillId="0" borderId="0" applyFont="0" applyFill="0" applyBorder="0" applyAlignment="0" applyProtection="0"/>
    <xf numFmtId="0" fontId="14" fillId="0" borderId="0"/>
    <xf numFmtId="0" fontId="14" fillId="0" borderId="0"/>
    <xf numFmtId="0" fontId="44" fillId="0" borderId="0" applyNumberFormat="0" applyFill="0" applyBorder="0" applyAlignment="0" applyProtection="0"/>
    <xf numFmtId="0" fontId="45" fillId="0" borderId="25"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0" fontId="48" fillId="6" borderId="0" applyNumberFormat="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28" applyNumberFormat="0" applyAlignment="0" applyProtection="0"/>
    <xf numFmtId="0" fontId="52" fillId="10" borderId="29" applyNumberFormat="0" applyAlignment="0" applyProtection="0"/>
    <xf numFmtId="0" fontId="53" fillId="10" borderId="28" applyNumberFormat="0" applyAlignment="0" applyProtection="0"/>
    <xf numFmtId="0" fontId="54" fillId="0" borderId="30" applyNumberFormat="0" applyFill="0" applyAlignment="0" applyProtection="0"/>
    <xf numFmtId="0" fontId="55" fillId="11" borderId="31"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3" applyNumberFormat="0" applyFill="0" applyAlignment="0" applyProtection="0"/>
    <xf numFmtId="0" fontId="5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2" applyNumberFormat="0" applyFont="0" applyAlignment="0" applyProtection="0"/>
    <xf numFmtId="0" fontId="25" fillId="0" borderId="0"/>
    <xf numFmtId="0" fontId="25" fillId="0" borderId="0"/>
  </cellStyleXfs>
  <cellXfs count="193">
    <xf numFmtId="0" fontId="0" fillId="0" borderId="0" xfId="0"/>
    <xf numFmtId="166" fontId="6" fillId="0" borderId="0" xfId="3" applyNumberFormat="1" applyFont="1"/>
    <xf numFmtId="167" fontId="10" fillId="3" borderId="0" xfId="5" applyNumberFormat="1" applyFont="1" applyFill="1"/>
    <xf numFmtId="168" fontId="11" fillId="3" borderId="0" xfId="5" applyNumberFormat="1" applyFont="1" applyFill="1" applyAlignment="1">
      <alignment horizontal="right"/>
    </xf>
    <xf numFmtId="0" fontId="10" fillId="3" borderId="0" xfId="0" applyFont="1" applyFill="1"/>
    <xf numFmtId="168" fontId="10" fillId="3" borderId="0" xfId="5" applyNumberFormat="1" applyFont="1" applyFill="1"/>
    <xf numFmtId="169" fontId="9" fillId="3" borderId="5" xfId="0" applyNumberFormat="1" applyFont="1" applyFill="1" applyBorder="1" applyAlignment="1">
      <alignment horizontal="center" vertical="center" wrapText="1"/>
    </xf>
    <xf numFmtId="0" fontId="9" fillId="3" borderId="5" xfId="6" applyFont="1" applyFill="1" applyBorder="1" applyAlignment="1">
      <alignment horizontal="center" vertical="center" wrapText="1"/>
    </xf>
    <xf numFmtId="167" fontId="9" fillId="3" borderId="5" xfId="5" applyNumberFormat="1" applyFont="1" applyFill="1" applyBorder="1" applyAlignment="1">
      <alignment horizontal="center" vertical="center" wrapText="1"/>
    </xf>
    <xf numFmtId="168" fontId="9" fillId="3" borderId="5" xfId="5" applyNumberFormat="1" applyFont="1" applyFill="1" applyBorder="1" applyAlignment="1">
      <alignment horizontal="center" vertical="center" wrapText="1"/>
    </xf>
    <xf numFmtId="0" fontId="10" fillId="3" borderId="5" xfId="0" applyFont="1" applyFill="1" applyBorder="1" applyAlignment="1">
      <alignment wrapText="1"/>
    </xf>
    <xf numFmtId="167" fontId="10" fillId="3" borderId="5" xfId="5" applyNumberFormat="1" applyFont="1" applyFill="1" applyBorder="1"/>
    <xf numFmtId="43" fontId="10" fillId="3" borderId="5" xfId="5" applyFont="1" applyFill="1" applyBorder="1"/>
    <xf numFmtId="167" fontId="9" fillId="4" borderId="5" xfId="5" applyNumberFormat="1" applyFont="1" applyFill="1" applyBorder="1" applyAlignment="1">
      <alignment horizontal="right" vertical="center" wrapText="1"/>
    </xf>
    <xf numFmtId="43" fontId="9" fillId="4" borderId="5" xfId="5" applyFont="1" applyFill="1" applyBorder="1" applyAlignment="1">
      <alignment horizontal="right" vertical="center" wrapText="1"/>
    </xf>
    <xf numFmtId="0" fontId="9" fillId="3" borderId="0" xfId="0" applyFont="1" applyFill="1" applyAlignment="1">
      <alignment horizontal="center" vertical="center" wrapText="1"/>
    </xf>
    <xf numFmtId="167" fontId="9" fillId="3" borderId="0" xfId="5" applyNumberFormat="1" applyFont="1" applyFill="1" applyBorder="1" applyAlignment="1">
      <alignment horizontal="right" vertical="center" wrapText="1"/>
    </xf>
    <xf numFmtId="168" fontId="9" fillId="3" borderId="0" xfId="5" applyNumberFormat="1" applyFont="1" applyFill="1" applyBorder="1" applyAlignment="1">
      <alignment horizontal="right" vertical="center" wrapText="1"/>
    </xf>
    <xf numFmtId="169" fontId="10" fillId="3" borderId="0" xfId="0" applyNumberFormat="1" applyFont="1" applyFill="1" applyAlignment="1">
      <alignment horizontal="center"/>
    </xf>
    <xf numFmtId="1" fontId="10" fillId="3" borderId="5" xfId="0" applyNumberFormat="1" applyFont="1" applyFill="1" applyBorder="1" applyAlignment="1">
      <alignment horizontal="center"/>
    </xf>
    <xf numFmtId="0" fontId="34" fillId="0" borderId="5" xfId="0" applyFont="1" applyBorder="1" applyAlignment="1">
      <alignment wrapText="1"/>
    </xf>
    <xf numFmtId="0" fontId="64" fillId="0" borderId="0" xfId="0" applyFont="1"/>
    <xf numFmtId="0" fontId="61" fillId="0" borderId="0" xfId="0" applyFont="1" applyAlignment="1">
      <alignment horizontal="left"/>
    </xf>
    <xf numFmtId="167" fontId="64" fillId="0" borderId="0" xfId="1" applyNumberFormat="1" applyFont="1"/>
    <xf numFmtId="43" fontId="64" fillId="0" borderId="0" xfId="1" applyFont="1"/>
    <xf numFmtId="167" fontId="65" fillId="0" borderId="0" xfId="1" applyNumberFormat="1" applyFont="1" applyAlignment="1">
      <alignment horizontal="right"/>
    </xf>
    <xf numFmtId="43" fontId="65" fillId="0" borderId="0" xfId="1" applyFont="1" applyAlignment="1">
      <alignment horizontal="right"/>
    </xf>
    <xf numFmtId="0" fontId="66" fillId="2" borderId="10" xfId="0" applyFont="1" applyFill="1" applyBorder="1" applyAlignment="1">
      <alignment horizontal="center" vertical="center" wrapText="1"/>
    </xf>
    <xf numFmtId="0" fontId="66" fillId="2" borderId="11" xfId="0" applyFont="1" applyFill="1" applyBorder="1" applyAlignment="1">
      <alignment horizontal="center" vertical="center" wrapText="1"/>
    </xf>
    <xf numFmtId="167" fontId="66" fillId="2" borderId="11" xfId="1" applyNumberFormat="1" applyFont="1" applyFill="1" applyBorder="1" applyAlignment="1">
      <alignment horizontal="center" vertical="center" wrapText="1"/>
    </xf>
    <xf numFmtId="43" fontId="66" fillId="2" borderId="11" xfId="1" applyFont="1" applyFill="1" applyBorder="1" applyAlignment="1">
      <alignment horizontal="center" vertical="center" wrapText="1"/>
    </xf>
    <xf numFmtId="0" fontId="66" fillId="2" borderId="0" xfId="0" applyFont="1" applyFill="1" applyAlignment="1">
      <alignment horizontal="center" vertical="center" wrapText="1"/>
    </xf>
    <xf numFmtId="0" fontId="64" fillId="0" borderId="13" xfId="0" applyFont="1" applyBorder="1" applyAlignment="1">
      <alignment vertical="center" wrapText="1"/>
    </xf>
    <xf numFmtId="0" fontId="64" fillId="0" borderId="14" xfId="0" applyFont="1" applyBorder="1" applyAlignment="1">
      <alignment vertical="center" wrapText="1"/>
    </xf>
    <xf numFmtId="167" fontId="64" fillId="0" borderId="14" xfId="1" applyNumberFormat="1" applyFont="1" applyBorder="1" applyAlignment="1">
      <alignment vertical="center"/>
    </xf>
    <xf numFmtId="43" fontId="64" fillId="0" borderId="14" xfId="1" applyFont="1" applyBorder="1" applyAlignment="1">
      <alignment vertical="center"/>
    </xf>
    <xf numFmtId="0" fontId="64" fillId="0" borderId="0" xfId="0" applyFont="1" applyAlignment="1">
      <alignment vertical="center"/>
    </xf>
    <xf numFmtId="0" fontId="64" fillId="0" borderId="14" xfId="0" applyFont="1" applyBorder="1" applyAlignment="1">
      <alignment horizontal="left" vertical="center"/>
    </xf>
    <xf numFmtId="167" fontId="66" fillId="2" borderId="18" xfId="1" applyNumberFormat="1" applyFont="1" applyFill="1" applyBorder="1" applyAlignment="1">
      <alignment vertical="center"/>
    </xf>
    <xf numFmtId="43" fontId="66" fillId="2" borderId="18" xfId="1" applyFont="1" applyFill="1" applyBorder="1" applyAlignment="1">
      <alignment vertical="center"/>
    </xf>
    <xf numFmtId="0" fontId="66" fillId="2" borderId="0" xfId="0" applyFont="1" applyFill="1" applyAlignment="1">
      <alignment vertical="center"/>
    </xf>
    <xf numFmtId="0" fontId="66" fillId="0" borderId="0" xfId="0" applyFont="1" applyAlignment="1">
      <alignment horizontal="center" vertical="center"/>
    </xf>
    <xf numFmtId="167" fontId="66" fillId="0" borderId="0" xfId="1" applyNumberFormat="1" applyFont="1" applyFill="1" applyBorder="1" applyAlignment="1">
      <alignment vertical="center"/>
    </xf>
    <xf numFmtId="43" fontId="66" fillId="0" borderId="0" xfId="1" applyFont="1" applyFill="1" applyBorder="1" applyAlignment="1">
      <alignment vertical="center"/>
    </xf>
    <xf numFmtId="0" fontId="66" fillId="0" borderId="0" xfId="0" applyFont="1" applyAlignment="1">
      <alignment vertical="center"/>
    </xf>
    <xf numFmtId="0" fontId="64" fillId="0" borderId="0" xfId="0" applyFont="1" applyAlignment="1">
      <alignment horizontal="center"/>
    </xf>
    <xf numFmtId="0" fontId="64" fillId="0" borderId="13" xfId="0" applyFont="1" applyBorder="1" applyAlignment="1">
      <alignment horizontal="center" vertical="center"/>
    </xf>
    <xf numFmtId="43" fontId="64" fillId="0" borderId="14" xfId="1" applyFont="1" applyBorder="1" applyAlignment="1">
      <alignment horizontal="left" vertical="center"/>
    </xf>
    <xf numFmtId="43" fontId="64" fillId="0" borderId="14" xfId="1" applyFont="1" applyFill="1" applyBorder="1" applyAlignment="1">
      <alignment horizontal="left" vertical="center"/>
    </xf>
    <xf numFmtId="43" fontId="64" fillId="0" borderId="0" xfId="0" applyNumberFormat="1" applyFont="1"/>
    <xf numFmtId="167" fontId="66" fillId="4" borderId="18" xfId="1" applyNumberFormat="1" applyFont="1" applyFill="1" applyBorder="1" applyAlignment="1">
      <alignment vertical="center"/>
    </xf>
    <xf numFmtId="43" fontId="66" fillId="4" borderId="18" xfId="1" applyFont="1" applyFill="1" applyBorder="1" applyAlignment="1">
      <alignment vertical="center"/>
    </xf>
    <xf numFmtId="0" fontId="63" fillId="0" borderId="0" xfId="0" applyFont="1"/>
    <xf numFmtId="0" fontId="61" fillId="0" borderId="0" xfId="0" applyFont="1" applyAlignment="1">
      <alignment horizontal="center"/>
    </xf>
    <xf numFmtId="165" fontId="63" fillId="0" borderId="0" xfId="0" applyNumberFormat="1" applyFont="1"/>
    <xf numFmtId="165" fontId="62" fillId="0" borderId="0" xfId="0" applyNumberFormat="1" applyFont="1"/>
    <xf numFmtId="166" fontId="65" fillId="0" borderId="0" xfId="3" applyNumberFormat="1" applyFont="1" applyAlignment="1">
      <alignment horizontal="right"/>
    </xf>
    <xf numFmtId="166" fontId="63" fillId="0" borderId="0" xfId="3" applyNumberFormat="1" applyFont="1"/>
    <xf numFmtId="0" fontId="60" fillId="2" borderId="1" xfId="0" applyFont="1" applyFill="1" applyBorder="1" applyAlignment="1">
      <alignment horizontal="center" vertical="center" wrapText="1"/>
    </xf>
    <xf numFmtId="0" fontId="60" fillId="2" borderId="2" xfId="0" applyFont="1" applyFill="1" applyBorder="1" applyAlignment="1">
      <alignment horizontal="center" vertical="center" wrapText="1"/>
    </xf>
    <xf numFmtId="49" fontId="60" fillId="2" borderId="2" xfId="0" applyNumberFormat="1" applyFont="1" applyFill="1" applyBorder="1" applyAlignment="1">
      <alignment horizontal="center" vertical="center" wrapText="1"/>
    </xf>
    <xf numFmtId="166" fontId="60" fillId="2" borderId="3" xfId="3" applyNumberFormat="1" applyFont="1" applyFill="1" applyBorder="1" applyAlignment="1">
      <alignment horizontal="center" vertical="center" wrapText="1"/>
    </xf>
    <xf numFmtId="0" fontId="60" fillId="2" borderId="0" xfId="0" applyFont="1" applyFill="1" applyAlignment="1">
      <alignment horizontal="center" vertical="center" wrapText="1"/>
    </xf>
    <xf numFmtId="0" fontId="62" fillId="0" borderId="4" xfId="0" applyFont="1" applyBorder="1" applyAlignment="1">
      <alignment horizontal="left"/>
    </xf>
    <xf numFmtId="0" fontId="62" fillId="0" borderId="5" xfId="0" applyFont="1" applyBorder="1"/>
    <xf numFmtId="0" fontId="62" fillId="0" borderId="5" xfId="0" applyFont="1" applyBorder="1" applyAlignment="1">
      <alignment horizontal="center"/>
    </xf>
    <xf numFmtId="3" fontId="62" fillId="0" borderId="5" xfId="0" applyNumberFormat="1" applyFont="1" applyBorder="1"/>
    <xf numFmtId="0" fontId="62" fillId="0" borderId="0" xfId="0" applyFont="1"/>
    <xf numFmtId="4" fontId="62" fillId="0" borderId="5" xfId="1" applyNumberFormat="1" applyFont="1" applyFill="1" applyBorder="1" applyAlignment="1">
      <alignment horizontal="right"/>
    </xf>
    <xf numFmtId="0" fontId="62" fillId="0" borderId="24" xfId="0" applyFont="1" applyBorder="1" applyAlignment="1">
      <alignment horizontal="center"/>
    </xf>
    <xf numFmtId="3" fontId="62" fillId="0" borderId="24" xfId="0" applyNumberFormat="1" applyFont="1" applyBorder="1"/>
    <xf numFmtId="0" fontId="62" fillId="0" borderId="8" xfId="0" applyFont="1" applyBorder="1" applyAlignment="1">
      <alignment horizontal="center"/>
    </xf>
    <xf numFmtId="0" fontId="62" fillId="0" borderId="0" xfId="0" applyFont="1" applyAlignment="1">
      <alignment horizontal="left"/>
    </xf>
    <xf numFmtId="0" fontId="62" fillId="0" borderId="0" xfId="0" applyFont="1" applyAlignment="1">
      <alignment horizontal="center"/>
    </xf>
    <xf numFmtId="3" fontId="62" fillId="0" borderId="0" xfId="0" applyNumberFormat="1" applyFont="1"/>
    <xf numFmtId="166" fontId="62" fillId="0" borderId="0" xfId="3" applyNumberFormat="1" applyFont="1" applyFill="1" applyBorder="1"/>
    <xf numFmtId="0" fontId="60" fillId="0" borderId="0" xfId="0" applyFont="1" applyAlignment="1">
      <alignment vertical="center"/>
    </xf>
    <xf numFmtId="0" fontId="69" fillId="0" borderId="0" xfId="0" applyFont="1"/>
    <xf numFmtId="167" fontId="70" fillId="0" borderId="0" xfId="4" applyNumberFormat="1" applyFont="1"/>
    <xf numFmtId="166" fontId="62" fillId="0" borderId="0" xfId="3" applyNumberFormat="1" applyFont="1"/>
    <xf numFmtId="10" fontId="62" fillId="0" borderId="0" xfId="2" applyNumberFormat="1" applyFont="1"/>
    <xf numFmtId="4" fontId="60" fillId="0" borderId="0" xfId="0" applyNumberFormat="1" applyFont="1"/>
    <xf numFmtId="165" fontId="60" fillId="0" borderId="0" xfId="0" applyNumberFormat="1" applyFont="1"/>
    <xf numFmtId="9" fontId="60" fillId="0" borderId="0" xfId="3" applyFont="1"/>
    <xf numFmtId="166" fontId="60" fillId="0" borderId="0" xfId="3" applyNumberFormat="1" applyFont="1"/>
    <xf numFmtId="166" fontId="60" fillId="0" borderId="0" xfId="3" applyNumberFormat="1" applyFont="1" applyAlignment="1"/>
    <xf numFmtId="165" fontId="61" fillId="0" borderId="0" xfId="0" applyNumberFormat="1" applyFont="1"/>
    <xf numFmtId="166" fontId="61" fillId="0" borderId="0" xfId="3" applyNumberFormat="1" applyFont="1" applyAlignment="1"/>
    <xf numFmtId="1" fontId="63" fillId="0" borderId="0" xfId="4" applyNumberFormat="1" applyFont="1" applyAlignment="1">
      <alignment horizontal="left"/>
    </xf>
    <xf numFmtId="165" fontId="60" fillId="0" borderId="0" xfId="0" applyNumberFormat="1" applyFont="1" applyAlignment="1">
      <alignment horizontal="center"/>
    </xf>
    <xf numFmtId="166" fontId="61" fillId="0" borderId="0" xfId="3" applyNumberFormat="1" applyFont="1"/>
    <xf numFmtId="9" fontId="61" fillId="0" borderId="0" xfId="3" applyFont="1"/>
    <xf numFmtId="43" fontId="61" fillId="0" borderId="0" xfId="4" applyFont="1"/>
    <xf numFmtId="9" fontId="63" fillId="0" borderId="0" xfId="2" applyFont="1"/>
    <xf numFmtId="189" fontId="65" fillId="0" borderId="0" xfId="1" applyNumberFormat="1" applyFont="1" applyAlignment="1">
      <alignment horizontal="right"/>
    </xf>
    <xf numFmtId="43" fontId="61" fillId="2" borderId="11" xfId="1" applyFont="1" applyFill="1" applyBorder="1" applyAlignment="1">
      <alignment horizontal="center" vertical="center" wrapText="1"/>
    </xf>
    <xf numFmtId="43" fontId="61" fillId="0" borderId="0" xfId="1" applyFont="1" applyFill="1" applyBorder="1" applyAlignment="1">
      <alignment vertical="center"/>
    </xf>
    <xf numFmtId="189" fontId="61" fillId="0" borderId="0" xfId="1" applyNumberFormat="1" applyFont="1" applyFill="1" applyBorder="1" applyAlignment="1">
      <alignment vertical="center"/>
    </xf>
    <xf numFmtId="43" fontId="61" fillId="4" borderId="18" xfId="1" applyFont="1" applyFill="1" applyBorder="1" applyAlignment="1">
      <alignment vertical="center"/>
    </xf>
    <xf numFmtId="43" fontId="61" fillId="0" borderId="14" xfId="1" applyFont="1" applyBorder="1" applyAlignment="1">
      <alignment vertical="center"/>
    </xf>
    <xf numFmtId="43" fontId="61" fillId="0" borderId="11" xfId="1" applyFont="1" applyBorder="1" applyAlignment="1">
      <alignment vertical="center"/>
    </xf>
    <xf numFmtId="0" fontId="61" fillId="0" borderId="13" xfId="0" applyFont="1" applyBorder="1" applyAlignment="1">
      <alignment horizontal="center" vertical="center"/>
    </xf>
    <xf numFmtId="0" fontId="61" fillId="0" borderId="14" xfId="0" applyFont="1" applyBorder="1" applyAlignment="1">
      <alignment vertical="center"/>
    </xf>
    <xf numFmtId="167" fontId="61" fillId="0" borderId="14" xfId="1" applyNumberFormat="1" applyFont="1" applyBorder="1" applyAlignment="1">
      <alignment vertical="center"/>
    </xf>
    <xf numFmtId="0" fontId="61" fillId="0" borderId="0" xfId="0" applyFont="1" applyAlignment="1">
      <alignment vertical="center"/>
    </xf>
    <xf numFmtId="0" fontId="64" fillId="0" borderId="14" xfId="0" applyFont="1" applyBorder="1" applyAlignment="1">
      <alignment vertical="center"/>
    </xf>
    <xf numFmtId="43" fontId="64" fillId="0" borderId="14" xfId="0" applyNumberFormat="1" applyFont="1" applyBorder="1" applyAlignment="1">
      <alignment vertical="center"/>
    </xf>
    <xf numFmtId="0" fontId="63" fillId="0" borderId="14" xfId="0" applyFont="1" applyBorder="1" applyAlignment="1">
      <alignment vertical="center"/>
    </xf>
    <xf numFmtId="0" fontId="64" fillId="0" borderId="35" xfId="0" applyFont="1" applyBorder="1" applyAlignment="1">
      <alignment horizontal="center" vertical="center"/>
    </xf>
    <xf numFmtId="0" fontId="61" fillId="0" borderId="10" xfId="0" applyFont="1" applyBorder="1" applyAlignment="1">
      <alignment horizontal="center" vertical="center" wrapText="1"/>
    </xf>
    <xf numFmtId="0" fontId="61" fillId="0" borderId="11" xfId="0" applyFont="1" applyBorder="1" applyAlignment="1">
      <alignment horizontal="left" vertical="center" wrapText="1"/>
    </xf>
    <xf numFmtId="0" fontId="61" fillId="0" borderId="11" xfId="0" applyFont="1" applyBorder="1" applyAlignment="1">
      <alignment vertical="center"/>
    </xf>
    <xf numFmtId="43" fontId="61" fillId="0" borderId="11" xfId="0" applyNumberFormat="1" applyFont="1" applyBorder="1" applyAlignment="1">
      <alignment vertical="center"/>
    </xf>
    <xf numFmtId="0" fontId="64" fillId="0" borderId="16" xfId="0" applyFont="1" applyBorder="1" applyAlignment="1">
      <alignment vertical="center"/>
    </xf>
    <xf numFmtId="0" fontId="61" fillId="0" borderId="10" xfId="0" applyFont="1" applyBorder="1" applyAlignment="1">
      <alignment horizontal="center" vertical="center"/>
    </xf>
    <xf numFmtId="0" fontId="61" fillId="2" borderId="0" xfId="0" applyFont="1" applyFill="1" applyAlignment="1">
      <alignment vertical="center"/>
    </xf>
    <xf numFmtId="43" fontId="61" fillId="0" borderId="14" xfId="0" applyNumberFormat="1" applyFont="1" applyBorder="1" applyAlignment="1">
      <alignment vertical="center"/>
    </xf>
    <xf numFmtId="0" fontId="67" fillId="0" borderId="0" xfId="0" applyFont="1" applyAlignment="1">
      <alignment horizontal="center"/>
    </xf>
    <xf numFmtId="0" fontId="67" fillId="0" borderId="0" xfId="0" applyFont="1"/>
    <xf numFmtId="167" fontId="67" fillId="0" borderId="0" xfId="5" applyNumberFormat="1" applyFont="1"/>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167" fontId="9" fillId="2" borderId="11" xfId="5"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167" fontId="9" fillId="0" borderId="11" xfId="5" applyNumberFormat="1" applyFont="1" applyFill="1" applyBorder="1" applyAlignment="1">
      <alignment vertical="center"/>
    </xf>
    <xf numFmtId="43" fontId="9" fillId="0" borderId="12" xfId="1" applyFont="1" applyFill="1" applyBorder="1" applyAlignment="1">
      <alignment vertical="center"/>
    </xf>
    <xf numFmtId="0" fontId="10" fillId="0" borderId="0" xfId="0" applyFont="1"/>
    <xf numFmtId="0" fontId="34" fillId="0" borderId="13" xfId="0" applyFont="1" applyBorder="1" applyAlignment="1">
      <alignment horizontal="center" vertical="center"/>
    </xf>
    <xf numFmtId="0" fontId="34" fillId="0" borderId="14" xfId="0" applyFont="1" applyBorder="1" applyAlignment="1">
      <alignment vertical="center"/>
    </xf>
    <xf numFmtId="167" fontId="10" fillId="3" borderId="14" xfId="5" applyNumberFormat="1" applyFont="1" applyFill="1" applyBorder="1" applyAlignment="1">
      <alignment wrapText="1"/>
    </xf>
    <xf numFmtId="43" fontId="10" fillId="3" borderId="15" xfId="5" applyFont="1" applyFill="1" applyBorder="1" applyAlignment="1">
      <alignment wrapText="1"/>
    </xf>
    <xf numFmtId="0" fontId="34" fillId="0" borderId="35" xfId="0" applyFont="1" applyBorder="1" applyAlignment="1">
      <alignment horizontal="center" vertical="center"/>
    </xf>
    <xf numFmtId="0" fontId="34" fillId="0" borderId="16" xfId="0" applyFont="1" applyBorder="1" applyAlignment="1">
      <alignment vertical="center"/>
    </xf>
    <xf numFmtId="167" fontId="10" fillId="3" borderId="16" xfId="5" applyNumberFormat="1" applyFont="1" applyFill="1" applyBorder="1" applyAlignment="1">
      <alignment wrapText="1"/>
    </xf>
    <xf numFmtId="43" fontId="10" fillId="3" borderId="36" xfId="5" applyFont="1" applyFill="1" applyBorder="1" applyAlignment="1">
      <alignment wrapText="1"/>
    </xf>
    <xf numFmtId="0" fontId="9" fillId="0" borderId="10" xfId="0" applyFont="1" applyBorder="1" applyAlignment="1">
      <alignment horizontal="center" vertical="center"/>
    </xf>
    <xf numFmtId="0" fontId="9" fillId="0" borderId="11" xfId="0" applyFont="1" applyBorder="1" applyAlignment="1">
      <alignment vertical="center"/>
    </xf>
    <xf numFmtId="167" fontId="9" fillId="0" borderId="11" xfId="5" applyNumberFormat="1" applyFont="1" applyBorder="1" applyAlignment="1">
      <alignment vertical="center"/>
    </xf>
    <xf numFmtId="43" fontId="9" fillId="0" borderId="12" xfId="1" applyFont="1" applyBorder="1" applyAlignment="1">
      <alignment vertical="center"/>
    </xf>
    <xf numFmtId="0" fontId="10" fillId="3" borderId="13" xfId="0" applyFont="1" applyFill="1" applyBorder="1" applyAlignment="1">
      <alignment horizontal="center" wrapText="1"/>
    </xf>
    <xf numFmtId="0" fontId="10" fillId="3" borderId="14" xfId="0" applyFont="1" applyFill="1" applyBorder="1" applyAlignment="1">
      <alignment wrapText="1"/>
    </xf>
    <xf numFmtId="0" fontId="10" fillId="3" borderId="17" xfId="0" applyFont="1" applyFill="1" applyBorder="1" applyAlignment="1">
      <alignment horizontal="center" wrapText="1"/>
    </xf>
    <xf numFmtId="0" fontId="10" fillId="3" borderId="18" xfId="0" applyFont="1" applyFill="1" applyBorder="1" applyAlignment="1">
      <alignment wrapText="1"/>
    </xf>
    <xf numFmtId="0" fontId="34" fillId="0" borderId="14" xfId="0" applyFont="1" applyBorder="1" applyAlignment="1">
      <alignment horizontal="left" vertical="center"/>
    </xf>
    <xf numFmtId="167" fontId="9" fillId="4" borderId="18" xfId="5" applyNumberFormat="1" applyFont="1" applyFill="1" applyBorder="1" applyAlignment="1">
      <alignment vertical="center"/>
    </xf>
    <xf numFmtId="43" fontId="9" fillId="4" borderId="19" xfId="1" applyFont="1" applyFill="1" applyBorder="1" applyAlignment="1">
      <alignment vertical="center"/>
    </xf>
    <xf numFmtId="3" fontId="62" fillId="0" borderId="8" xfId="0" applyNumberFormat="1" applyFont="1" applyBorder="1"/>
    <xf numFmtId="43" fontId="63" fillId="0" borderId="14" xfId="1" applyFont="1" applyBorder="1" applyAlignment="1">
      <alignment vertical="center"/>
    </xf>
    <xf numFmtId="0" fontId="60" fillId="0" borderId="4" xfId="0" applyFont="1" applyBorder="1" applyAlignment="1">
      <alignment horizontal="left"/>
    </xf>
    <xf numFmtId="0" fontId="60" fillId="0" borderId="5" xfId="0" applyFont="1" applyBorder="1"/>
    <xf numFmtId="0" fontId="60" fillId="0" borderId="0" xfId="0" applyFont="1"/>
    <xf numFmtId="0" fontId="60" fillId="0" borderId="34" xfId="0" applyFont="1" applyBorder="1" applyAlignment="1">
      <alignment horizontal="left"/>
    </xf>
    <xf numFmtId="0" fontId="60" fillId="0" borderId="24" xfId="0" applyFont="1" applyBorder="1"/>
    <xf numFmtId="0" fontId="60" fillId="0" borderId="7" xfId="0" applyFont="1" applyBorder="1" applyAlignment="1">
      <alignment horizontal="left"/>
    </xf>
    <xf numFmtId="0" fontId="60" fillId="0" borderId="8" xfId="0" applyFont="1" applyBorder="1"/>
    <xf numFmtId="168" fontId="64" fillId="0" borderId="14" xfId="1" applyNumberFormat="1" applyFont="1" applyBorder="1" applyAlignment="1">
      <alignment vertical="center"/>
    </xf>
    <xf numFmtId="43" fontId="73" fillId="0" borderId="0" xfId="1" applyFont="1"/>
    <xf numFmtId="43" fontId="74" fillId="0" borderId="0" xfId="1" applyFont="1" applyAlignment="1">
      <alignment horizontal="right"/>
    </xf>
    <xf numFmtId="43" fontId="75" fillId="0" borderId="0" xfId="1" applyFont="1" applyAlignment="1">
      <alignment horizontal="right"/>
    </xf>
    <xf numFmtId="189" fontId="63" fillId="0" borderId="0" xfId="1" applyNumberFormat="1" applyFont="1"/>
    <xf numFmtId="189" fontId="63" fillId="0" borderId="0" xfId="0" applyNumberFormat="1" applyFont="1"/>
    <xf numFmtId="190" fontId="63" fillId="0" borderId="15" xfId="2" applyNumberFormat="1" applyFont="1" applyBorder="1" applyAlignment="1">
      <alignment vertical="center"/>
    </xf>
    <xf numFmtId="0" fontId="0" fillId="0" borderId="14" xfId="0" applyBorder="1"/>
    <xf numFmtId="0" fontId="64" fillId="0" borderId="37" xfId="0" applyFont="1" applyBorder="1" applyAlignment="1">
      <alignment horizontal="left" vertical="center"/>
    </xf>
    <xf numFmtId="190" fontId="61" fillId="0" borderId="15" xfId="2" applyNumberFormat="1" applyFont="1" applyBorder="1" applyAlignment="1">
      <alignment vertical="center"/>
    </xf>
    <xf numFmtId="190" fontId="63" fillId="0" borderId="36" xfId="2" applyNumberFormat="1" applyFont="1" applyBorder="1" applyAlignment="1">
      <alignment vertical="center"/>
    </xf>
    <xf numFmtId="190" fontId="61" fillId="0" borderId="12" xfId="2" applyNumberFormat="1" applyFont="1" applyBorder="1" applyAlignment="1">
      <alignment vertical="center"/>
    </xf>
    <xf numFmtId="190" fontId="61" fillId="4" borderId="19" xfId="2" applyNumberFormat="1" applyFont="1" applyFill="1" applyBorder="1" applyAlignment="1">
      <alignment vertical="center"/>
    </xf>
    <xf numFmtId="190" fontId="62" fillId="0" borderId="6" xfId="3" applyNumberFormat="1" applyFont="1" applyFill="1" applyBorder="1"/>
    <xf numFmtId="190" fontId="62" fillId="0" borderId="9" xfId="3" applyNumberFormat="1" applyFont="1" applyFill="1" applyBorder="1"/>
    <xf numFmtId="0" fontId="64" fillId="0" borderId="16" xfId="0" applyFont="1" applyBorder="1" applyAlignment="1">
      <alignment horizontal="left" vertical="center"/>
    </xf>
    <xf numFmtId="43" fontId="61" fillId="2" borderId="12" xfId="1" applyFont="1" applyFill="1" applyBorder="1" applyAlignment="1">
      <alignment horizontal="center" vertical="center" wrapText="1"/>
    </xf>
    <xf numFmtId="0" fontId="68" fillId="0" borderId="0" xfId="0" applyFont="1" applyAlignment="1">
      <alignment horizontal="center" vertical="center" wrapText="1" shrinkToFit="1"/>
    </xf>
    <xf numFmtId="0" fontId="72" fillId="0" borderId="0" xfId="0" applyFont="1" applyAlignment="1">
      <alignment horizontal="left" vertical="center" wrapText="1"/>
    </xf>
    <xf numFmtId="0" fontId="71" fillId="0" borderId="0" xfId="0" applyFont="1" applyAlignment="1">
      <alignment horizontal="center"/>
    </xf>
    <xf numFmtId="0" fontId="61" fillId="0" borderId="0" xfId="0" applyFont="1" applyAlignment="1">
      <alignment horizontal="center"/>
    </xf>
    <xf numFmtId="0" fontId="68" fillId="0" borderId="0" xfId="0" applyFont="1" applyAlignment="1">
      <alignment horizontal="center"/>
    </xf>
    <xf numFmtId="0" fontId="66" fillId="2" borderId="17" xfId="0" applyFont="1" applyFill="1" applyBorder="1" applyAlignment="1">
      <alignment horizontal="center" vertical="center"/>
    </xf>
    <xf numFmtId="0" fontId="66" fillId="2" borderId="18" xfId="0" applyFont="1" applyFill="1" applyBorder="1" applyAlignment="1">
      <alignment horizontal="center" vertical="center"/>
    </xf>
    <xf numFmtId="0" fontId="9" fillId="0" borderId="0" xfId="0" applyFont="1" applyAlignment="1">
      <alignment horizontal="center"/>
    </xf>
    <xf numFmtId="0" fontId="65" fillId="0" borderId="0" xfId="0" applyFont="1" applyAlignment="1">
      <alignment horizontal="center"/>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0" borderId="0" xfId="0" applyFont="1" applyAlignment="1">
      <alignment horizontal="center"/>
    </xf>
    <xf numFmtId="0" fontId="9" fillId="4" borderId="5" xfId="0" applyFont="1" applyFill="1" applyBorder="1" applyAlignment="1">
      <alignment horizontal="center" vertical="center" wrapText="1"/>
    </xf>
    <xf numFmtId="0" fontId="9" fillId="3" borderId="0" xfId="6" applyFont="1" applyFill="1" applyAlignment="1">
      <alignment horizontal="center"/>
    </xf>
    <xf numFmtId="0" fontId="9" fillId="3" borderId="0" xfId="0" applyFont="1" applyFill="1" applyAlignment="1">
      <alignment horizontal="left"/>
    </xf>
    <xf numFmtId="0" fontId="9" fillId="3" borderId="0" xfId="6" applyFont="1" applyFill="1" applyAlignment="1">
      <alignment horizontal="center" vertical="center"/>
    </xf>
    <xf numFmtId="0" fontId="12" fillId="3" borderId="0" xfId="0" applyFont="1" applyFill="1" applyAlignment="1">
      <alignment horizontal="center"/>
    </xf>
  </cellXfs>
  <cellStyles count="210">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31" xfId="208" xr:uid="{00000000-0005-0000-0000-000094000000}"/>
    <cellStyle name="Normal 32" xfId="209" xr:uid="{00000000-0005-0000-0000-000095000000}"/>
    <cellStyle name="Normal 4" xfId="107" xr:uid="{00000000-0005-0000-0000-000096000000}"/>
    <cellStyle name="Normal 4 2" xfId="108" xr:uid="{00000000-0005-0000-0000-000097000000}"/>
    <cellStyle name="Normal 4 3" xfId="109" xr:uid="{00000000-0005-0000-0000-000098000000}"/>
    <cellStyle name="Normal 4 4" xfId="110" xr:uid="{00000000-0005-0000-0000-000099000000}"/>
    <cellStyle name="Normal 4 5" xfId="111" xr:uid="{00000000-0005-0000-0000-00009A000000}"/>
    <cellStyle name="Normal 5" xfId="112" xr:uid="{00000000-0005-0000-0000-00009B000000}"/>
    <cellStyle name="Normal 5 2" xfId="113" xr:uid="{00000000-0005-0000-0000-00009C000000}"/>
    <cellStyle name="Normal 5 3" xfId="114" xr:uid="{00000000-0005-0000-0000-00009D000000}"/>
    <cellStyle name="Normal 5 4" xfId="115" xr:uid="{00000000-0005-0000-0000-00009E000000}"/>
    <cellStyle name="Normal 5 5" xfId="116" xr:uid="{00000000-0005-0000-0000-00009F000000}"/>
    <cellStyle name="Normal 6" xfId="117" xr:uid="{00000000-0005-0000-0000-0000A0000000}"/>
    <cellStyle name="Normal 7" xfId="118" xr:uid="{00000000-0005-0000-0000-0000A1000000}"/>
    <cellStyle name="Normal 8" xfId="119" xr:uid="{00000000-0005-0000-0000-0000A2000000}"/>
    <cellStyle name="Normal 9" xfId="120" xr:uid="{00000000-0005-0000-0000-0000A3000000}"/>
    <cellStyle name="Normal1" xfId="121" xr:uid="{00000000-0005-0000-0000-0000A4000000}"/>
    <cellStyle name="Normal1 2" xfId="122" xr:uid="{00000000-0005-0000-0000-0000A5000000}"/>
    <cellStyle name="Normal1 3" xfId="123" xr:uid="{00000000-0005-0000-0000-0000A6000000}"/>
    <cellStyle name="Note 2" xfId="207" xr:uid="{00000000-0005-0000-0000-0000A7000000}"/>
    <cellStyle name="Output" xfId="172" builtinId="21" customBuiltin="1"/>
    <cellStyle name="Percent" xfId="2" builtinId="5"/>
    <cellStyle name="Percent 2" xfId="125" xr:uid="{00000000-0005-0000-0000-0000AA000000}"/>
    <cellStyle name="Percent 2 2" xfId="3" xr:uid="{00000000-0005-0000-0000-0000AB000000}"/>
    <cellStyle name="Percent 3" xfId="127" xr:uid="{00000000-0005-0000-0000-0000AC000000}"/>
    <cellStyle name="Percent 4" xfId="128" xr:uid="{00000000-0005-0000-0000-0000AD000000}"/>
    <cellStyle name="Percent 5" xfId="129" xr:uid="{00000000-0005-0000-0000-0000AE000000}"/>
    <cellStyle name="Percent 6" xfId="130" xr:uid="{00000000-0005-0000-0000-0000AF000000}"/>
    <cellStyle name="Percent 7" xfId="124" xr:uid="{00000000-0005-0000-0000-0000B0000000}"/>
    <cellStyle name="Style 1" xfId="131" xr:uid="{00000000-0005-0000-0000-0000B1000000}"/>
    <cellStyle name="Title" xfId="163" builtinId="15" customBuiltin="1"/>
    <cellStyle name="Total" xfId="178" builtinId="25" customBuiltin="1"/>
    <cellStyle name="Total 2" xfId="132" xr:uid="{00000000-0005-0000-0000-0000B4000000}"/>
    <cellStyle name="Total 3" xfId="133" xr:uid="{00000000-0005-0000-0000-0000B5000000}"/>
    <cellStyle name="Total 4" xfId="134" xr:uid="{00000000-0005-0000-0000-0000B6000000}"/>
    <cellStyle name="Total 5" xfId="135" xr:uid="{00000000-0005-0000-0000-0000B7000000}"/>
    <cellStyle name="Total 6" xfId="136" xr:uid="{00000000-0005-0000-0000-0000B8000000}"/>
    <cellStyle name="Total 7" xfId="137" xr:uid="{00000000-0005-0000-0000-0000B9000000}"/>
    <cellStyle name="Total 8" xfId="138" xr:uid="{00000000-0005-0000-0000-0000BA000000}"/>
    <cellStyle name="Total 9" xfId="139" xr:uid="{00000000-0005-0000-0000-0000BB000000}"/>
    <cellStyle name="Warning Text" xfId="176" builtinId="11" customBuiltin="1"/>
    <cellStyle name="xuan" xfId="140" xr:uid="{00000000-0005-0000-0000-0000BD000000}"/>
    <cellStyle name=" [0.00]_ Att. 1- Cover" xfId="141" xr:uid="{00000000-0005-0000-0000-0000BE000000}"/>
    <cellStyle name="_ Att. 1- Cover" xfId="142" xr:uid="{00000000-0005-0000-0000-0000BF000000}"/>
    <cellStyle name="?_ Att. 1- Cover" xfId="143" xr:uid="{00000000-0005-0000-0000-0000C0000000}"/>
    <cellStyle name="똿뗦먛귟 [0.00]_PRODUCT DETAIL Q1" xfId="144" xr:uid="{00000000-0005-0000-0000-0000C1000000}"/>
    <cellStyle name="똿뗦먛귟_PRODUCT DETAIL Q1" xfId="145" xr:uid="{00000000-0005-0000-0000-0000C2000000}"/>
    <cellStyle name="믅됞 [0.00]_PRODUCT DETAIL Q1" xfId="146" xr:uid="{00000000-0005-0000-0000-0000C3000000}"/>
    <cellStyle name="믅됞_PRODUCT DETAIL Q1" xfId="147" xr:uid="{00000000-0005-0000-0000-0000C4000000}"/>
    <cellStyle name="백분율_95" xfId="148" xr:uid="{00000000-0005-0000-0000-0000C5000000}"/>
    <cellStyle name="뷭?_BOOKSHIP" xfId="149" xr:uid="{00000000-0005-0000-0000-0000C6000000}"/>
    <cellStyle name="콤마 [0]_1202" xfId="150" xr:uid="{00000000-0005-0000-0000-0000C7000000}"/>
    <cellStyle name="콤마_1202" xfId="151" xr:uid="{00000000-0005-0000-0000-0000C8000000}"/>
    <cellStyle name="통화 [0]_1202" xfId="152" xr:uid="{00000000-0005-0000-0000-0000C9000000}"/>
    <cellStyle name="통화_1202" xfId="153" xr:uid="{00000000-0005-0000-0000-0000CA000000}"/>
    <cellStyle name="표준_(정보부문)월별인원계획" xfId="154" xr:uid="{00000000-0005-0000-0000-0000CB000000}"/>
    <cellStyle name="一般_00Q3902REV.1" xfId="155" xr:uid="{00000000-0005-0000-0000-0000CC000000}"/>
    <cellStyle name="千分位[0]_00Q3902REV.1" xfId="156" xr:uid="{00000000-0005-0000-0000-0000CD000000}"/>
    <cellStyle name="千分位_00Q3902REV.1" xfId="157" xr:uid="{00000000-0005-0000-0000-0000CE000000}"/>
    <cellStyle name="貨幣 [0]_00Q3902REV.1" xfId="158" xr:uid="{00000000-0005-0000-0000-0000CF000000}"/>
    <cellStyle name="貨幣[0]_BRE" xfId="159" xr:uid="{00000000-0005-0000-0000-0000D0000000}"/>
    <cellStyle name="貨幣_00Q3902REV.1" xfId="160" xr:uid="{00000000-0005-0000-0000-0000D1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topLeftCell="A8" workbookViewId="0">
      <selection activeCell="J10" sqref="J10"/>
    </sheetView>
  </sheetViews>
  <sheetFormatPr defaultColWidth="9.140625" defaultRowHeight="15"/>
  <cols>
    <col min="1" max="1" width="6.140625" style="52" customWidth="1"/>
    <col min="2" max="2" width="32.28515625" style="52" customWidth="1"/>
    <col min="3" max="3" width="16.5703125" style="52" customWidth="1"/>
    <col min="4" max="4" width="16.28515625" style="54" customWidth="1"/>
    <col min="5" max="5" width="16.28515625" style="55" customWidth="1"/>
    <col min="6" max="6" width="14.7109375" style="57" customWidth="1"/>
    <col min="7" max="16384" width="9.140625" style="52"/>
  </cols>
  <sheetData>
    <row r="1" spans="1:6" hidden="1">
      <c r="A1" s="177" t="s">
        <v>256</v>
      </c>
      <c r="B1" s="177"/>
      <c r="C1" s="177"/>
      <c r="D1" s="177"/>
      <c r="E1" s="177"/>
      <c r="F1" s="177"/>
    </row>
    <row r="2" spans="1:6">
      <c r="A2" s="53"/>
      <c r="B2" s="53"/>
      <c r="C2" s="53"/>
      <c r="D2" s="53"/>
      <c r="E2" s="53"/>
      <c r="F2" s="53"/>
    </row>
    <row r="3" spans="1:6">
      <c r="A3" s="22" t="s">
        <v>0</v>
      </c>
      <c r="F3" s="56" t="s">
        <v>300</v>
      </c>
    </row>
    <row r="5" spans="1:6" ht="18.75" customHeight="1">
      <c r="A5" s="174" t="s">
        <v>301</v>
      </c>
      <c r="B5" s="174"/>
      <c r="C5" s="174"/>
      <c r="D5" s="174"/>
      <c r="E5" s="174"/>
      <c r="F5" s="174"/>
    </row>
    <row r="6" spans="1:6" ht="18.75">
      <c r="A6" s="178"/>
      <c r="B6" s="178"/>
      <c r="C6" s="178"/>
      <c r="D6" s="178"/>
      <c r="E6" s="178"/>
      <c r="F6" s="178"/>
    </row>
    <row r="7" spans="1:6" ht="15.75" thickBot="1"/>
    <row r="8" spans="1:6" s="62" customFormat="1" ht="29.25" thickTop="1">
      <c r="A8" s="58" t="s">
        <v>1</v>
      </c>
      <c r="B8" s="59" t="s">
        <v>2</v>
      </c>
      <c r="C8" s="59" t="s">
        <v>3</v>
      </c>
      <c r="D8" s="60" t="s">
        <v>297</v>
      </c>
      <c r="E8" s="60" t="s">
        <v>298</v>
      </c>
      <c r="F8" s="61" t="s">
        <v>305</v>
      </c>
    </row>
    <row r="9" spans="1:6" s="152" customFormat="1">
      <c r="A9" s="150">
        <v>1</v>
      </c>
      <c r="B9" s="151" t="s">
        <v>4</v>
      </c>
      <c r="C9" s="65" t="s">
        <v>5</v>
      </c>
      <c r="D9" s="66">
        <v>1480</v>
      </c>
      <c r="E9" s="66">
        <v>1510</v>
      </c>
      <c r="F9" s="170">
        <f>E9/D9-1</f>
        <v>2.0270270270270174E-2</v>
      </c>
    </row>
    <row r="10" spans="1:6" s="152" customFormat="1">
      <c r="A10" s="150">
        <v>2</v>
      </c>
      <c r="B10" s="151" t="s">
        <v>6</v>
      </c>
      <c r="C10" s="65" t="s">
        <v>5</v>
      </c>
      <c r="D10" s="68">
        <v>2917.9104096080655</v>
      </c>
      <c r="E10" s="68">
        <f>E11+E12+E13</f>
        <v>4334.7857839593744</v>
      </c>
      <c r="F10" s="170">
        <f t="shared" ref="F10:F21" si="0">E10/D10-1</f>
        <v>0.48557877914477299</v>
      </c>
    </row>
    <row r="11" spans="1:6" s="67" customFormat="1">
      <c r="A11" s="63" t="s">
        <v>7</v>
      </c>
      <c r="B11" s="64" t="s">
        <v>299</v>
      </c>
      <c r="C11" s="65" t="s">
        <v>5</v>
      </c>
      <c r="D11" s="68">
        <v>2281.4353189099993</v>
      </c>
      <c r="E11" s="68">
        <f>'Thang 01 2025'!D26</f>
        <v>1286.8350724599995</v>
      </c>
      <c r="F11" s="170">
        <f t="shared" si="0"/>
        <v>-0.4359537341278602</v>
      </c>
    </row>
    <row r="12" spans="1:6" s="67" customFormat="1">
      <c r="A12" s="63" t="s">
        <v>8</v>
      </c>
      <c r="B12" s="64" t="s">
        <v>315</v>
      </c>
      <c r="C12" s="65" t="s">
        <v>5</v>
      </c>
      <c r="D12" s="68">
        <v>447.01473701806634</v>
      </c>
      <c r="E12" s="68">
        <f>'Thang 01 2025'!F26</f>
        <v>2725.0914836093752</v>
      </c>
      <c r="F12" s="170">
        <f t="shared" si="0"/>
        <v>5.0962005453955292</v>
      </c>
    </row>
    <row r="13" spans="1:6" s="67" customFormat="1">
      <c r="A13" s="63" t="s">
        <v>9</v>
      </c>
      <c r="B13" s="64" t="s">
        <v>10</v>
      </c>
      <c r="C13" s="65" t="s">
        <v>5</v>
      </c>
      <c r="D13" s="68">
        <v>189.46035368000005</v>
      </c>
      <c r="E13" s="68">
        <f>'Thang 01 2025'!H26</f>
        <v>322.85922788999989</v>
      </c>
      <c r="F13" s="170">
        <f t="shared" si="0"/>
        <v>0.7040991511887047</v>
      </c>
    </row>
    <row r="14" spans="1:6" s="67" customFormat="1">
      <c r="A14" s="150">
        <v>3</v>
      </c>
      <c r="B14" s="151" t="s">
        <v>11</v>
      </c>
      <c r="C14" s="65"/>
      <c r="D14" s="66"/>
      <c r="E14" s="66"/>
      <c r="F14" s="170"/>
    </row>
    <row r="15" spans="1:6" s="67" customFormat="1">
      <c r="A15" s="63" t="s">
        <v>12</v>
      </c>
      <c r="B15" s="64" t="s">
        <v>13</v>
      </c>
      <c r="C15" s="65" t="s">
        <v>14</v>
      </c>
      <c r="D15" s="66">
        <v>302</v>
      </c>
      <c r="E15" s="66">
        <f>'Thang 01 2025'!C26</f>
        <v>282</v>
      </c>
      <c r="F15" s="170">
        <f t="shared" si="0"/>
        <v>-6.6225165562913912E-2</v>
      </c>
    </row>
    <row r="16" spans="1:6" s="67" customFormat="1">
      <c r="A16" s="63" t="s">
        <v>15</v>
      </c>
      <c r="B16" s="64" t="s">
        <v>312</v>
      </c>
      <c r="C16" s="65" t="s">
        <v>16</v>
      </c>
      <c r="D16" s="66">
        <v>131</v>
      </c>
      <c r="E16" s="66">
        <f>'Thang 01 2025'!E26</f>
        <v>137</v>
      </c>
      <c r="F16" s="170">
        <f t="shared" si="0"/>
        <v>4.5801526717557328E-2</v>
      </c>
    </row>
    <row r="17" spans="1:6" s="67" customFormat="1">
      <c r="A17" s="63" t="s">
        <v>17</v>
      </c>
      <c r="B17" s="64" t="s">
        <v>10</v>
      </c>
      <c r="C17" s="65" t="s">
        <v>16</v>
      </c>
      <c r="D17" s="66">
        <v>296</v>
      </c>
      <c r="E17" s="66">
        <f>'Thang 01 2025'!G26</f>
        <v>260</v>
      </c>
      <c r="F17" s="170">
        <f t="shared" si="0"/>
        <v>-0.1216216216216216</v>
      </c>
    </row>
    <row r="18" spans="1:6" s="67" customFormat="1" ht="14.25" customHeight="1">
      <c r="A18" s="153">
        <v>4</v>
      </c>
      <c r="B18" s="154" t="s">
        <v>18</v>
      </c>
      <c r="C18" s="69"/>
      <c r="D18" s="70"/>
      <c r="E18" s="70"/>
      <c r="F18" s="170"/>
    </row>
    <row r="19" spans="1:6" s="67" customFormat="1" ht="14.25" customHeight="1">
      <c r="A19" s="63" t="s">
        <v>19</v>
      </c>
      <c r="B19" s="64" t="s">
        <v>20</v>
      </c>
      <c r="C19" s="65" t="s">
        <v>5</v>
      </c>
      <c r="D19" s="66">
        <v>24980</v>
      </c>
      <c r="E19" s="66">
        <v>22602</v>
      </c>
      <c r="F19" s="170">
        <f t="shared" si="0"/>
        <v>-9.5196156925540398E-2</v>
      </c>
    </row>
    <row r="20" spans="1:6" s="67" customFormat="1" ht="14.25" customHeight="1">
      <c r="A20" s="63" t="s">
        <v>21</v>
      </c>
      <c r="B20" s="64" t="s">
        <v>22</v>
      </c>
      <c r="C20" s="65" t="s">
        <v>5</v>
      </c>
      <c r="D20" s="66">
        <v>24862</v>
      </c>
      <c r="E20" s="66">
        <v>22500</v>
      </c>
      <c r="F20" s="170">
        <f t="shared" si="0"/>
        <v>-9.5004424422813982E-2</v>
      </c>
    </row>
    <row r="21" spans="1:6" s="67" customFormat="1" ht="15" customHeight="1" thickBot="1">
      <c r="A21" s="155">
        <v>5</v>
      </c>
      <c r="B21" s="156" t="s">
        <v>23</v>
      </c>
      <c r="C21" s="71" t="s">
        <v>5</v>
      </c>
      <c r="D21" s="148">
        <v>19592</v>
      </c>
      <c r="E21" s="148">
        <v>19400</v>
      </c>
      <c r="F21" s="171">
        <f t="shared" si="0"/>
        <v>-9.7999183340138352E-3</v>
      </c>
    </row>
    <row r="22" spans="1:6" s="67" customFormat="1" ht="15.75" thickTop="1">
      <c r="A22" s="72"/>
      <c r="C22" s="73"/>
      <c r="D22" s="74"/>
      <c r="E22" s="55"/>
      <c r="F22" s="75"/>
    </row>
    <row r="23" spans="1:6" s="67" customFormat="1" ht="53.25" customHeight="1">
      <c r="A23" s="72"/>
      <c r="B23" s="76" t="s">
        <v>302</v>
      </c>
      <c r="C23" s="175" t="s">
        <v>317</v>
      </c>
      <c r="D23" s="175"/>
      <c r="E23" s="175"/>
      <c r="F23" s="175"/>
    </row>
    <row r="24" spans="1:6" s="67" customFormat="1" ht="28.5" customHeight="1">
      <c r="A24" s="77" t="s">
        <v>24</v>
      </c>
      <c r="C24" s="78"/>
      <c r="D24" s="78"/>
      <c r="E24" s="55"/>
      <c r="F24" s="79"/>
    </row>
    <row r="25" spans="1:6" s="67" customFormat="1" ht="16.5">
      <c r="B25" s="72" t="s">
        <v>292</v>
      </c>
      <c r="D25" s="55"/>
      <c r="E25" s="55"/>
      <c r="F25" s="1"/>
    </row>
    <row r="26" spans="1:6" s="67" customFormat="1" ht="16.5">
      <c r="B26" s="72"/>
      <c r="D26" s="80"/>
      <c r="E26" s="81"/>
      <c r="F26" s="1"/>
    </row>
    <row r="27" spans="1:6" s="67" customFormat="1">
      <c r="A27" s="176"/>
      <c r="B27" s="176"/>
      <c r="D27" s="82"/>
      <c r="E27" s="83"/>
      <c r="F27" s="84"/>
    </row>
    <row r="28" spans="1:6" s="67" customFormat="1">
      <c r="B28" s="72"/>
      <c r="D28" s="55"/>
      <c r="E28" s="82"/>
      <c r="F28" s="85"/>
    </row>
    <row r="29" spans="1:6">
      <c r="A29" s="67"/>
      <c r="B29" s="67"/>
      <c r="C29" s="67"/>
      <c r="D29" s="82"/>
      <c r="E29" s="86"/>
      <c r="F29" s="87"/>
    </row>
    <row r="30" spans="1:6">
      <c r="C30" s="88"/>
      <c r="D30" s="86"/>
      <c r="E30" s="89"/>
      <c r="F30" s="90"/>
    </row>
    <row r="31" spans="1:6">
      <c r="D31" s="91"/>
      <c r="E31" s="89"/>
      <c r="F31" s="92"/>
    </row>
    <row r="36" spans="6:6">
      <c r="F36" s="93"/>
    </row>
  </sheetData>
  <mergeCells count="5">
    <mergeCell ref="A5:F5"/>
    <mergeCell ref="C23:F23"/>
    <mergeCell ref="A27:B27"/>
    <mergeCell ref="A1:F1"/>
    <mergeCell ref="A6:F6"/>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0"/>
  <sheetViews>
    <sheetView showZeros="0" topLeftCell="A13" zoomScaleNormal="100" workbookViewId="0">
      <selection activeCell="B11" sqref="B11"/>
    </sheetView>
  </sheetViews>
  <sheetFormatPr defaultColWidth="8.7109375" defaultRowHeight="15"/>
  <cols>
    <col min="1" max="1" width="4.85546875" style="45" customWidth="1"/>
    <col min="2" max="2" width="45.28515625" style="21" customWidth="1"/>
    <col min="3" max="3" width="10.28515625" style="23" customWidth="1"/>
    <col min="4" max="4" width="14.28515625" style="24" customWidth="1"/>
    <col min="5" max="5" width="10.7109375" style="23" customWidth="1"/>
    <col min="6" max="6" width="12.28515625" style="24" customWidth="1"/>
    <col min="7" max="7" width="11.140625" style="23" bestFit="1" customWidth="1"/>
    <col min="8" max="8" width="12.85546875" style="24" bestFit="1" customWidth="1"/>
    <col min="9" max="9" width="13.140625" style="24" customWidth="1"/>
    <col min="10" max="10" width="13.42578125" style="24" customWidth="1"/>
    <col min="11" max="11" width="12" style="161" customWidth="1"/>
    <col min="12" max="16384" width="8.7109375" style="21"/>
  </cols>
  <sheetData>
    <row r="1" spans="1:11">
      <c r="A1" s="177" t="s">
        <v>257</v>
      </c>
      <c r="B1" s="177"/>
      <c r="C1" s="177"/>
      <c r="D1" s="177"/>
      <c r="E1" s="177"/>
      <c r="F1" s="177"/>
      <c r="G1" s="177"/>
      <c r="H1" s="177"/>
      <c r="I1" s="177"/>
      <c r="J1" s="177"/>
      <c r="K1" s="177"/>
    </row>
    <row r="3" spans="1:11">
      <c r="A3" s="22" t="s">
        <v>25</v>
      </c>
      <c r="G3" s="25"/>
      <c r="H3" s="26"/>
      <c r="I3" s="26"/>
      <c r="J3" s="26"/>
      <c r="K3" s="94"/>
    </row>
    <row r="4" spans="1:11">
      <c r="H4" s="158"/>
      <c r="I4" s="21"/>
      <c r="K4" s="160" t="s">
        <v>307</v>
      </c>
    </row>
    <row r="6" spans="1:11" ht="15.75">
      <c r="A6" s="181" t="s">
        <v>306</v>
      </c>
      <c r="B6" s="181"/>
      <c r="C6" s="181"/>
      <c r="D6" s="181"/>
      <c r="E6" s="181"/>
      <c r="F6" s="181"/>
      <c r="G6" s="181"/>
      <c r="H6" s="181"/>
      <c r="I6" s="181"/>
      <c r="J6" s="181"/>
      <c r="K6" s="181"/>
    </row>
    <row r="7" spans="1:11">
      <c r="A7" s="182" t="s">
        <v>309</v>
      </c>
      <c r="B7" s="182"/>
      <c r="C7" s="182"/>
      <c r="D7" s="182"/>
      <c r="E7" s="182"/>
      <c r="F7" s="182"/>
      <c r="G7" s="182"/>
      <c r="H7" s="182"/>
      <c r="I7" s="182"/>
      <c r="J7" s="182"/>
      <c r="K7" s="182"/>
    </row>
    <row r="9" spans="1:11" s="31" customFormat="1" ht="54.6" customHeight="1">
      <c r="A9" s="27" t="s">
        <v>1</v>
      </c>
      <c r="B9" s="28" t="s">
        <v>26</v>
      </c>
      <c r="C9" s="29" t="s">
        <v>294</v>
      </c>
      <c r="D9" s="30" t="s">
        <v>313</v>
      </c>
      <c r="E9" s="29" t="s">
        <v>314</v>
      </c>
      <c r="F9" s="30" t="s">
        <v>27</v>
      </c>
      <c r="G9" s="29" t="s">
        <v>316</v>
      </c>
      <c r="H9" s="30" t="s">
        <v>28</v>
      </c>
      <c r="I9" s="30" t="s">
        <v>29</v>
      </c>
      <c r="J9" s="95" t="s">
        <v>304</v>
      </c>
      <c r="K9" s="173" t="s">
        <v>305</v>
      </c>
    </row>
    <row r="10" spans="1:11" s="36" customFormat="1" ht="14.25" customHeight="1">
      <c r="A10" s="32">
        <v>1</v>
      </c>
      <c r="B10" s="33" t="s">
        <v>31</v>
      </c>
      <c r="C10" s="34">
        <v>119</v>
      </c>
      <c r="D10" s="35">
        <v>869.65289857999994</v>
      </c>
      <c r="E10" s="34">
        <v>87</v>
      </c>
      <c r="F10" s="35">
        <v>2088.720132609375</v>
      </c>
      <c r="G10" s="34">
        <v>48</v>
      </c>
      <c r="H10" s="35">
        <v>132.85160187000002</v>
      </c>
      <c r="I10" s="35">
        <f t="shared" ref="I10:I25" si="0">D10+F10+H10</f>
        <v>3091.2246330593753</v>
      </c>
      <c r="J10" s="35">
        <v>1552.5207547324999</v>
      </c>
      <c r="K10" s="163">
        <f t="shared" ref="K10:K21" si="1">I10/J10-1</f>
        <v>0.99110035961612297</v>
      </c>
    </row>
    <row r="11" spans="1:11" s="36" customFormat="1" ht="14.25" customHeight="1">
      <c r="A11" s="32">
        <v>2</v>
      </c>
      <c r="B11" s="33" t="s">
        <v>33</v>
      </c>
      <c r="C11" s="34">
        <v>9</v>
      </c>
      <c r="D11" s="35">
        <v>248.53267399999999</v>
      </c>
      <c r="E11" s="34">
        <v>5</v>
      </c>
      <c r="F11" s="35">
        <v>757.53163900000004</v>
      </c>
      <c r="G11" s="34">
        <v>6</v>
      </c>
      <c r="H11" s="35">
        <v>11.019356870000001</v>
      </c>
      <c r="I11" s="35">
        <f t="shared" si="0"/>
        <v>1017.0836698700001</v>
      </c>
      <c r="J11" s="35">
        <v>1087.1687586199998</v>
      </c>
      <c r="K11" s="163">
        <f t="shared" si="1"/>
        <v>-6.4465694211966129E-2</v>
      </c>
    </row>
    <row r="12" spans="1:11" s="36" customFormat="1" ht="14.25" customHeight="1">
      <c r="A12" s="32">
        <v>3</v>
      </c>
      <c r="B12" s="33" t="s">
        <v>34</v>
      </c>
      <c r="C12" s="34">
        <v>31</v>
      </c>
      <c r="D12" s="35">
        <v>8.5004986000000002</v>
      </c>
      <c r="E12" s="34">
        <v>6</v>
      </c>
      <c r="F12" s="35">
        <v>-46.473194999999997</v>
      </c>
      <c r="G12" s="34">
        <v>42</v>
      </c>
      <c r="H12" s="35">
        <v>136.78901053000001</v>
      </c>
      <c r="I12" s="35">
        <f t="shared" si="0"/>
        <v>98.816314130000023</v>
      </c>
      <c r="J12" s="35">
        <v>38.928691082499995</v>
      </c>
      <c r="K12" s="163">
        <f t="shared" si="1"/>
        <v>1.5383929277401753</v>
      </c>
    </row>
    <row r="13" spans="1:11" s="36" customFormat="1" ht="14.25" customHeight="1">
      <c r="A13" s="32">
        <v>4</v>
      </c>
      <c r="B13" s="33" t="s">
        <v>43</v>
      </c>
      <c r="C13" s="34">
        <v>3</v>
      </c>
      <c r="D13" s="35">
        <v>70.577250000000006</v>
      </c>
      <c r="E13" s="34">
        <v>1</v>
      </c>
      <c r="F13" s="35">
        <v>1.9290000000000002E-2</v>
      </c>
      <c r="G13" s="34">
        <v>1</v>
      </c>
      <c r="H13" s="35">
        <v>3.2</v>
      </c>
      <c r="I13" s="35">
        <f t="shared" si="0"/>
        <v>73.796540000000007</v>
      </c>
      <c r="J13" s="35">
        <v>2.5</v>
      </c>
      <c r="K13" s="163">
        <f t="shared" si="1"/>
        <v>28.518616000000002</v>
      </c>
    </row>
    <row r="14" spans="1:11" s="36" customFormat="1" ht="14.25" customHeight="1">
      <c r="A14" s="32">
        <v>5</v>
      </c>
      <c r="B14" s="33" t="s">
        <v>32</v>
      </c>
      <c r="C14" s="34">
        <v>84</v>
      </c>
      <c r="D14" s="35">
        <v>46.41594047000001</v>
      </c>
      <c r="E14" s="34">
        <v>18</v>
      </c>
      <c r="F14" s="35">
        <v>10.334770000000001</v>
      </c>
      <c r="G14" s="34">
        <v>103</v>
      </c>
      <c r="H14" s="35">
        <v>15.68387568</v>
      </c>
      <c r="I14" s="35">
        <f t="shared" si="0"/>
        <v>72.434586150000001</v>
      </c>
      <c r="J14" s="35">
        <v>111.19380917875</v>
      </c>
      <c r="K14" s="163">
        <f t="shared" si="1"/>
        <v>-0.3485735700127196</v>
      </c>
    </row>
    <row r="15" spans="1:11" s="36" customFormat="1" ht="14.25" customHeight="1">
      <c r="A15" s="32">
        <v>6</v>
      </c>
      <c r="B15" s="33" t="s">
        <v>36</v>
      </c>
      <c r="C15" s="34">
        <v>4</v>
      </c>
      <c r="D15" s="35">
        <v>30.425263000000001</v>
      </c>
      <c r="E15" s="34">
        <v>1</v>
      </c>
      <c r="F15" s="35">
        <v>0.4</v>
      </c>
      <c r="G15" s="34">
        <v>12</v>
      </c>
      <c r="H15" s="35">
        <v>7.83476178</v>
      </c>
      <c r="I15" s="35">
        <f t="shared" si="0"/>
        <v>38.660024780000001</v>
      </c>
      <c r="J15" s="35">
        <v>12.691911600000001</v>
      </c>
      <c r="K15" s="163">
        <f t="shared" si="1"/>
        <v>2.0460364047918516</v>
      </c>
    </row>
    <row r="16" spans="1:11" s="36" customFormat="1" ht="14.25" customHeight="1">
      <c r="A16" s="32">
        <v>7</v>
      </c>
      <c r="B16" s="33" t="s">
        <v>35</v>
      </c>
      <c r="C16" s="34">
        <v>7</v>
      </c>
      <c r="D16" s="35">
        <v>9.7518123800000005</v>
      </c>
      <c r="E16" s="34">
        <v>2</v>
      </c>
      <c r="F16" s="35">
        <v>0.27025199999999999</v>
      </c>
      <c r="G16" s="34">
        <v>18</v>
      </c>
      <c r="H16" s="35">
        <v>3.6038170600000003</v>
      </c>
      <c r="I16" s="35">
        <f t="shared" si="0"/>
        <v>13.625881440000001</v>
      </c>
      <c r="J16" s="35">
        <v>10.288980109941406</v>
      </c>
      <c r="K16" s="163">
        <f t="shared" si="1"/>
        <v>0.32431798821677371</v>
      </c>
    </row>
    <row r="17" spans="1:11" s="36" customFormat="1" ht="14.25" customHeight="1">
      <c r="A17" s="32">
        <v>8</v>
      </c>
      <c r="B17" s="33" t="s">
        <v>38</v>
      </c>
      <c r="C17" s="34">
        <v>5</v>
      </c>
      <c r="D17" s="35">
        <v>0.71790332999999995</v>
      </c>
      <c r="E17" s="34">
        <v>4</v>
      </c>
      <c r="F17" s="35">
        <v>6.86585</v>
      </c>
      <c r="G17" s="34">
        <v>2</v>
      </c>
      <c r="H17" s="35">
        <v>2.9866320000000002</v>
      </c>
      <c r="I17" s="35">
        <f t="shared" si="0"/>
        <v>10.570385330000001</v>
      </c>
      <c r="J17" s="35">
        <v>-4.0363656356249997</v>
      </c>
      <c r="K17" s="163">
        <f t="shared" si="1"/>
        <v>-3.6187878612149711</v>
      </c>
    </row>
    <row r="18" spans="1:11" s="36" customFormat="1" ht="14.25" customHeight="1">
      <c r="A18" s="32">
        <v>9</v>
      </c>
      <c r="B18" s="33" t="s">
        <v>37</v>
      </c>
      <c r="C18" s="34">
        <v>0</v>
      </c>
      <c r="D18" s="35">
        <v>0</v>
      </c>
      <c r="E18" s="34">
        <v>0</v>
      </c>
      <c r="F18" s="35">
        <v>0</v>
      </c>
      <c r="G18" s="34">
        <v>2</v>
      </c>
      <c r="H18" s="35">
        <v>3.95696</v>
      </c>
      <c r="I18" s="35">
        <f t="shared" si="0"/>
        <v>3.95696</v>
      </c>
      <c r="J18" s="35">
        <v>30.735316999999998</v>
      </c>
      <c r="K18" s="163">
        <f t="shared" si="1"/>
        <v>-0.87125689967668141</v>
      </c>
    </row>
    <row r="19" spans="1:11" s="36" customFormat="1" ht="14.25" customHeight="1">
      <c r="A19" s="32">
        <v>10</v>
      </c>
      <c r="B19" s="33" t="s">
        <v>42</v>
      </c>
      <c r="C19" s="34">
        <v>6</v>
      </c>
      <c r="D19" s="35">
        <v>0.93553399999999998</v>
      </c>
      <c r="E19" s="34">
        <v>3</v>
      </c>
      <c r="F19" s="35">
        <v>1.139562</v>
      </c>
      <c r="G19" s="34">
        <v>4</v>
      </c>
      <c r="H19" s="35">
        <v>0.38768507999999996</v>
      </c>
      <c r="I19" s="35">
        <f t="shared" si="0"/>
        <v>2.4627810799999996</v>
      </c>
      <c r="J19" s="35">
        <v>10.97282891</v>
      </c>
      <c r="K19" s="163">
        <f t="shared" si="1"/>
        <v>-0.77555641300890388</v>
      </c>
    </row>
    <row r="20" spans="1:11" s="36" customFormat="1" ht="14.25" customHeight="1">
      <c r="A20" s="32">
        <v>11</v>
      </c>
      <c r="B20" s="33" t="s">
        <v>41</v>
      </c>
      <c r="C20" s="34">
        <v>3</v>
      </c>
      <c r="D20" s="35">
        <v>0.47436144000000002</v>
      </c>
      <c r="E20" s="34">
        <v>2</v>
      </c>
      <c r="F20" s="35">
        <v>-0.75909700000000002</v>
      </c>
      <c r="G20" s="34">
        <v>4</v>
      </c>
      <c r="H20" s="35">
        <v>0.47872871</v>
      </c>
      <c r="I20" s="35">
        <f t="shared" si="0"/>
        <v>0.19399315</v>
      </c>
      <c r="J20" s="35">
        <v>0.23612030000000001</v>
      </c>
      <c r="K20" s="163">
        <f t="shared" si="1"/>
        <v>-0.17841392713798854</v>
      </c>
    </row>
    <row r="21" spans="1:11" s="36" customFormat="1" ht="14.25" customHeight="1">
      <c r="A21" s="32">
        <v>12</v>
      </c>
      <c r="B21" s="33" t="s">
        <v>44</v>
      </c>
      <c r="C21" s="34">
        <v>0</v>
      </c>
      <c r="D21" s="35">
        <v>0</v>
      </c>
      <c r="E21" s="34">
        <v>0</v>
      </c>
      <c r="F21" s="35">
        <v>0</v>
      </c>
      <c r="G21" s="34">
        <v>2</v>
      </c>
      <c r="H21" s="35">
        <v>0.18629999999999999</v>
      </c>
      <c r="I21" s="35">
        <f t="shared" si="0"/>
        <v>0.18629999999999999</v>
      </c>
      <c r="J21" s="35">
        <v>4.1152000000000001E-2</v>
      </c>
      <c r="K21" s="163">
        <f t="shared" si="1"/>
        <v>3.5271189735614303</v>
      </c>
    </row>
    <row r="22" spans="1:11" s="36" customFormat="1" ht="14.25" customHeight="1">
      <c r="A22" s="32">
        <v>13</v>
      </c>
      <c r="B22" s="164" t="s">
        <v>46</v>
      </c>
      <c r="C22" s="34">
        <v>1</v>
      </c>
      <c r="D22" s="35">
        <v>0.16099266000000001</v>
      </c>
      <c r="E22" s="34">
        <v>0</v>
      </c>
      <c r="F22" s="35">
        <v>0</v>
      </c>
      <c r="G22" s="34">
        <v>0</v>
      </c>
      <c r="H22" s="35">
        <v>0</v>
      </c>
      <c r="I22" s="35">
        <f t="shared" si="0"/>
        <v>0.16099266000000001</v>
      </c>
      <c r="J22" s="35">
        <v>0</v>
      </c>
      <c r="K22" s="163"/>
    </row>
    <row r="23" spans="1:11" s="36" customFormat="1" ht="14.25" customHeight="1">
      <c r="A23" s="32">
        <v>14</v>
      </c>
      <c r="B23" s="33" t="s">
        <v>45</v>
      </c>
      <c r="C23" s="34">
        <v>0</v>
      </c>
      <c r="D23" s="35">
        <v>0</v>
      </c>
      <c r="E23" s="34">
        <v>0</v>
      </c>
      <c r="F23" s="35">
        <v>0</v>
      </c>
      <c r="G23" s="34">
        <v>1</v>
      </c>
      <c r="H23" s="35">
        <v>1.427898E-2</v>
      </c>
      <c r="I23" s="35">
        <f t="shared" si="0"/>
        <v>1.427898E-2</v>
      </c>
      <c r="J23" s="35">
        <v>0</v>
      </c>
      <c r="K23" s="163"/>
    </row>
    <row r="24" spans="1:11" s="36" customFormat="1" ht="14.25" customHeight="1">
      <c r="A24" s="32">
        <v>15</v>
      </c>
      <c r="B24" s="165" t="s">
        <v>39</v>
      </c>
      <c r="C24" s="34">
        <v>0</v>
      </c>
      <c r="D24" s="35">
        <v>0</v>
      </c>
      <c r="E24" s="34">
        <v>2</v>
      </c>
      <c r="F24" s="35">
        <v>-4.534764</v>
      </c>
      <c r="G24" s="34">
        <v>0</v>
      </c>
      <c r="H24" s="35">
        <v>0</v>
      </c>
      <c r="I24" s="35">
        <f t="shared" si="0"/>
        <v>-4.534764</v>
      </c>
      <c r="J24" s="35">
        <v>46.386480389999996</v>
      </c>
      <c r="K24" s="163">
        <f>I24/J24-1</f>
        <v>-1.0977604673144723</v>
      </c>
    </row>
    <row r="25" spans="1:11" s="36" customFormat="1" ht="14.25" customHeight="1">
      <c r="A25" s="32">
        <v>16</v>
      </c>
      <c r="B25" s="33" t="s">
        <v>40</v>
      </c>
      <c r="C25" s="34">
        <v>10</v>
      </c>
      <c r="D25" s="35">
        <v>0.689944</v>
      </c>
      <c r="E25" s="34">
        <v>6</v>
      </c>
      <c r="F25" s="35">
        <v>-88.422955999999999</v>
      </c>
      <c r="G25" s="34">
        <v>15</v>
      </c>
      <c r="H25" s="35">
        <v>3.8662193300000003</v>
      </c>
      <c r="I25" s="35">
        <f t="shared" si="0"/>
        <v>-83.866792669999995</v>
      </c>
      <c r="J25" s="35">
        <v>16.732805320000001</v>
      </c>
      <c r="K25" s="163">
        <f>I25/J25-1</f>
        <v>-6.0121178765976335</v>
      </c>
    </row>
    <row r="26" spans="1:11" s="40" customFormat="1" ht="14.25" customHeight="1">
      <c r="A26" s="179" t="s">
        <v>48</v>
      </c>
      <c r="B26" s="180"/>
      <c r="C26" s="38">
        <f t="shared" ref="C26:I26" si="2">SUM(C10:C25)</f>
        <v>282</v>
      </c>
      <c r="D26" s="39">
        <f t="shared" si="2"/>
        <v>1286.8350724599995</v>
      </c>
      <c r="E26" s="38">
        <f t="shared" si="2"/>
        <v>137</v>
      </c>
      <c r="F26" s="39">
        <f t="shared" si="2"/>
        <v>2725.0914836093752</v>
      </c>
      <c r="G26" s="38">
        <f t="shared" si="2"/>
        <v>260</v>
      </c>
      <c r="H26" s="39">
        <f t="shared" si="2"/>
        <v>322.85922788999989</v>
      </c>
      <c r="I26" s="39">
        <f t="shared" si="2"/>
        <v>4334.7857839593771</v>
      </c>
      <c r="J26" s="39"/>
      <c r="K26" s="169">
        <f>'thang 01'!F10</f>
        <v>0.48557877914477299</v>
      </c>
    </row>
    <row r="27" spans="1:11" s="44" customFormat="1" ht="14.25" customHeight="1">
      <c r="A27" s="41"/>
      <c r="B27" s="41"/>
      <c r="C27" s="42"/>
      <c r="D27" s="43"/>
      <c r="E27" s="42"/>
      <c r="F27" s="43"/>
      <c r="G27" s="42"/>
      <c r="H27" s="43"/>
      <c r="I27" s="43"/>
      <c r="J27" s="96"/>
      <c r="K27" s="97"/>
    </row>
    <row r="28" spans="1:11" ht="15.75">
      <c r="A28" s="181" t="s">
        <v>308</v>
      </c>
      <c r="B28" s="181"/>
      <c r="C28" s="181"/>
      <c r="D28" s="181"/>
      <c r="E28" s="181"/>
      <c r="F28" s="181"/>
      <c r="G28" s="181"/>
      <c r="H28" s="181"/>
      <c r="I28" s="181"/>
      <c r="J28" s="181"/>
      <c r="K28" s="181"/>
    </row>
    <row r="29" spans="1:11">
      <c r="A29" s="182" t="str">
        <f>A7</f>
        <v>Tính từ 01/01/2024 đến 31/01/2025</v>
      </c>
      <c r="B29" s="182"/>
      <c r="C29" s="182"/>
      <c r="D29" s="182"/>
      <c r="E29" s="182"/>
      <c r="F29" s="182"/>
      <c r="G29" s="182"/>
      <c r="H29" s="182"/>
      <c r="I29" s="182"/>
      <c r="J29" s="182"/>
      <c r="K29" s="182"/>
    </row>
    <row r="31" spans="1:11" s="31" customFormat="1" ht="57">
      <c r="A31" s="27" t="s">
        <v>1</v>
      </c>
      <c r="B31" s="30" t="s">
        <v>49</v>
      </c>
      <c r="C31" s="29" t="s">
        <v>294</v>
      </c>
      <c r="D31" s="30" t="s">
        <v>313</v>
      </c>
      <c r="E31" s="29" t="s">
        <v>314</v>
      </c>
      <c r="F31" s="30" t="s">
        <v>27</v>
      </c>
      <c r="G31" s="29" t="s">
        <v>316</v>
      </c>
      <c r="H31" s="30" t="s">
        <v>28</v>
      </c>
      <c r="I31" s="30" t="s">
        <v>29</v>
      </c>
      <c r="J31" s="95" t="s">
        <v>304</v>
      </c>
      <c r="K31" s="173" t="s">
        <v>305</v>
      </c>
    </row>
    <row r="32" spans="1:11" s="36" customFormat="1">
      <c r="A32" s="46">
        <v>1</v>
      </c>
      <c r="B32" s="47" t="s">
        <v>53</v>
      </c>
      <c r="C32" s="34">
        <v>30</v>
      </c>
      <c r="D32" s="35">
        <v>32.05517742</v>
      </c>
      <c r="E32" s="34">
        <v>26</v>
      </c>
      <c r="F32" s="35">
        <v>1208.2542791093749</v>
      </c>
      <c r="G32" s="34">
        <v>66</v>
      </c>
      <c r="H32" s="35">
        <v>14.367439900000001</v>
      </c>
      <c r="I32" s="35">
        <f t="shared" ref="I32:I63" si="3">D32+F32+H32</f>
        <v>1254.6768964293749</v>
      </c>
      <c r="J32" s="35">
        <v>93.461832649316392</v>
      </c>
      <c r="K32" s="163">
        <f t="shared" ref="K32:K43" si="4">I32/J32-1</f>
        <v>12.424484207763413</v>
      </c>
    </row>
    <row r="33" spans="1:11" s="36" customFormat="1">
      <c r="A33" s="46">
        <v>2</v>
      </c>
      <c r="B33" s="47" t="s">
        <v>50</v>
      </c>
      <c r="C33" s="34">
        <v>39</v>
      </c>
      <c r="D33" s="35">
        <v>372.254955</v>
      </c>
      <c r="E33" s="34">
        <v>15</v>
      </c>
      <c r="F33" s="35">
        <v>821.12860599999999</v>
      </c>
      <c r="G33" s="34">
        <v>21</v>
      </c>
      <c r="H33" s="35">
        <v>51.540154290000004</v>
      </c>
      <c r="I33" s="35">
        <f t="shared" si="3"/>
        <v>1244.92371529</v>
      </c>
      <c r="J33" s="35">
        <v>1231.42652391</v>
      </c>
      <c r="K33" s="163">
        <f t="shared" si="4"/>
        <v>1.0960614472671937E-2</v>
      </c>
    </row>
    <row r="34" spans="1:11" s="36" customFormat="1">
      <c r="A34" s="46">
        <v>3</v>
      </c>
      <c r="B34" s="47" t="s">
        <v>52</v>
      </c>
      <c r="C34" s="34">
        <v>21</v>
      </c>
      <c r="D34" s="35">
        <v>52.120705309999998</v>
      </c>
      <c r="E34" s="34">
        <v>13</v>
      </c>
      <c r="F34" s="35">
        <v>529.67505000000006</v>
      </c>
      <c r="G34" s="34">
        <v>14</v>
      </c>
      <c r="H34" s="35">
        <v>17.297233590000001</v>
      </c>
      <c r="I34" s="35">
        <f t="shared" si="3"/>
        <v>599.09298890000002</v>
      </c>
      <c r="J34" s="35">
        <v>78.315556400000006</v>
      </c>
      <c r="K34" s="163">
        <f t="shared" si="4"/>
        <v>6.6497316298195894</v>
      </c>
    </row>
    <row r="35" spans="1:11" s="36" customFormat="1">
      <c r="A35" s="46">
        <v>4</v>
      </c>
      <c r="B35" s="47" t="s">
        <v>51</v>
      </c>
      <c r="C35" s="34">
        <v>85</v>
      </c>
      <c r="D35" s="35">
        <v>380.25705455000002</v>
      </c>
      <c r="E35" s="34">
        <v>25</v>
      </c>
      <c r="F35" s="35">
        <v>83.990930000000006</v>
      </c>
      <c r="G35" s="34">
        <v>44</v>
      </c>
      <c r="H35" s="35">
        <v>25.619272520000003</v>
      </c>
      <c r="I35" s="35">
        <f t="shared" si="3"/>
        <v>489.86725706999999</v>
      </c>
      <c r="J35" s="35">
        <v>671.17914261250007</v>
      </c>
      <c r="K35" s="163">
        <f t="shared" si="4"/>
        <v>-0.27013933245416577</v>
      </c>
    </row>
    <row r="36" spans="1:11" s="36" customFormat="1">
      <c r="A36" s="46">
        <v>5</v>
      </c>
      <c r="B36" s="48" t="s">
        <v>55</v>
      </c>
      <c r="C36" s="34">
        <v>32</v>
      </c>
      <c r="D36" s="35">
        <v>103.62137199999999</v>
      </c>
      <c r="E36" s="34">
        <v>19</v>
      </c>
      <c r="F36" s="35">
        <v>40.868299</v>
      </c>
      <c r="G36" s="34">
        <v>16</v>
      </c>
      <c r="H36" s="35">
        <v>16.559991400000001</v>
      </c>
      <c r="I36" s="35">
        <f t="shared" si="3"/>
        <v>161.04966239999999</v>
      </c>
      <c r="J36" s="35">
        <v>227.60273524999999</v>
      </c>
      <c r="K36" s="163">
        <f t="shared" si="4"/>
        <v>-0.29240893250644717</v>
      </c>
    </row>
    <row r="37" spans="1:11" s="36" customFormat="1">
      <c r="A37" s="46">
        <v>6</v>
      </c>
      <c r="B37" s="47" t="s">
        <v>54</v>
      </c>
      <c r="C37" s="34">
        <v>18</v>
      </c>
      <c r="D37" s="35">
        <v>41.041212999999999</v>
      </c>
      <c r="E37" s="34">
        <v>13</v>
      </c>
      <c r="F37" s="35">
        <v>65.453957000000003</v>
      </c>
      <c r="G37" s="34">
        <v>20</v>
      </c>
      <c r="H37" s="35">
        <v>32.311744040000001</v>
      </c>
      <c r="I37" s="35">
        <f t="shared" si="3"/>
        <v>138.80691404000001</v>
      </c>
      <c r="J37" s="35">
        <v>183.68033259000001</v>
      </c>
      <c r="K37" s="163">
        <f t="shared" si="4"/>
        <v>-0.24430170567125276</v>
      </c>
    </row>
    <row r="38" spans="1:11" s="36" customFormat="1">
      <c r="A38" s="46">
        <v>7</v>
      </c>
      <c r="B38" s="47" t="s">
        <v>56</v>
      </c>
      <c r="C38" s="34">
        <v>4</v>
      </c>
      <c r="D38" s="35">
        <v>13.634664000000001</v>
      </c>
      <c r="E38" s="34">
        <v>1</v>
      </c>
      <c r="F38" s="35">
        <v>5.9103254999999999</v>
      </c>
      <c r="G38" s="34">
        <v>2</v>
      </c>
      <c r="H38" s="35">
        <v>82.361171999999996</v>
      </c>
      <c r="I38" s="35">
        <f t="shared" si="3"/>
        <v>101.9061615</v>
      </c>
      <c r="J38" s="35">
        <v>21.618320489999999</v>
      </c>
      <c r="K38" s="163">
        <f t="shared" si="4"/>
        <v>3.7138796719726122</v>
      </c>
    </row>
    <row r="39" spans="1:11" s="36" customFormat="1">
      <c r="A39" s="46">
        <v>8</v>
      </c>
      <c r="B39" s="35" t="s">
        <v>65</v>
      </c>
      <c r="C39" s="34">
        <v>3</v>
      </c>
      <c r="D39" s="35">
        <v>42.2</v>
      </c>
      <c r="E39" s="34">
        <v>3</v>
      </c>
      <c r="F39" s="35">
        <v>34</v>
      </c>
      <c r="G39" s="34">
        <v>4</v>
      </c>
      <c r="H39" s="35">
        <v>4.8297999999999996</v>
      </c>
      <c r="I39" s="35">
        <f t="shared" si="3"/>
        <v>81.029800000000009</v>
      </c>
      <c r="J39" s="35">
        <v>195.93640000000002</v>
      </c>
      <c r="K39" s="163">
        <f t="shared" si="4"/>
        <v>-0.5864484598063453</v>
      </c>
    </row>
    <row r="40" spans="1:11" s="36" customFormat="1">
      <c r="A40" s="46">
        <v>9</v>
      </c>
      <c r="B40" s="47" t="s">
        <v>57</v>
      </c>
      <c r="C40" s="34">
        <v>8</v>
      </c>
      <c r="D40" s="35">
        <v>3.4921820000000001</v>
      </c>
      <c r="E40" s="34">
        <v>2</v>
      </c>
      <c r="F40" s="35">
        <v>61.866999999999997</v>
      </c>
      <c r="G40" s="34">
        <v>4</v>
      </c>
      <c r="H40" s="35">
        <v>3.3409800000000001</v>
      </c>
      <c r="I40" s="35">
        <f t="shared" si="3"/>
        <v>68.700162000000006</v>
      </c>
      <c r="J40" s="35">
        <v>9.0082772500000008</v>
      </c>
      <c r="K40" s="163">
        <f t="shared" si="4"/>
        <v>6.6263374331645934</v>
      </c>
    </row>
    <row r="41" spans="1:11" s="36" customFormat="1">
      <c r="A41" s="46">
        <v>10</v>
      </c>
      <c r="B41" s="35" t="s">
        <v>75</v>
      </c>
      <c r="C41" s="34">
        <v>1</v>
      </c>
      <c r="D41" s="35">
        <v>0.05</v>
      </c>
      <c r="E41" s="34">
        <v>0</v>
      </c>
      <c r="F41" s="35">
        <v>0</v>
      </c>
      <c r="G41" s="34">
        <v>2</v>
      </c>
      <c r="H41" s="35">
        <v>45.235928059999999</v>
      </c>
      <c r="I41" s="35">
        <f t="shared" si="3"/>
        <v>45.285928059999996</v>
      </c>
      <c r="J41" s="35">
        <v>0.13800299999999999</v>
      </c>
      <c r="K41" s="163">
        <f t="shared" si="4"/>
        <v>327.15176525148007</v>
      </c>
    </row>
    <row r="42" spans="1:11" s="36" customFormat="1">
      <c r="A42" s="46">
        <v>11</v>
      </c>
      <c r="B42" s="47" t="s">
        <v>67</v>
      </c>
      <c r="C42" s="34">
        <v>1</v>
      </c>
      <c r="D42" s="35">
        <v>39.9</v>
      </c>
      <c r="E42" s="34">
        <v>0</v>
      </c>
      <c r="F42" s="35">
        <v>0</v>
      </c>
      <c r="G42" s="34">
        <v>0</v>
      </c>
      <c r="H42" s="35">
        <v>0</v>
      </c>
      <c r="I42" s="35">
        <f t="shared" si="3"/>
        <v>39.9</v>
      </c>
      <c r="J42" s="35">
        <v>0.55503400000000003</v>
      </c>
      <c r="K42" s="163">
        <f t="shared" si="4"/>
        <v>70.88748797370971</v>
      </c>
    </row>
    <row r="43" spans="1:11" s="36" customFormat="1">
      <c r="A43" s="46">
        <v>12</v>
      </c>
      <c r="B43" s="47" t="s">
        <v>68</v>
      </c>
      <c r="C43" s="34">
        <v>2</v>
      </c>
      <c r="D43" s="35">
        <v>12.55</v>
      </c>
      <c r="E43" s="34">
        <v>3</v>
      </c>
      <c r="F43" s="35">
        <v>4.55</v>
      </c>
      <c r="G43" s="34">
        <v>2</v>
      </c>
      <c r="H43" s="35">
        <v>13.849935109999999</v>
      </c>
      <c r="I43" s="35">
        <f t="shared" si="3"/>
        <v>30.949935109999998</v>
      </c>
      <c r="J43" s="35">
        <v>3.5</v>
      </c>
      <c r="K43" s="163">
        <f t="shared" si="4"/>
        <v>7.8428386028571424</v>
      </c>
    </row>
    <row r="44" spans="1:11" s="36" customFormat="1">
      <c r="A44" s="46">
        <v>13</v>
      </c>
      <c r="B44" s="47" t="s">
        <v>95</v>
      </c>
      <c r="C44" s="34">
        <v>1</v>
      </c>
      <c r="D44" s="35">
        <v>30.295262999999998</v>
      </c>
      <c r="E44" s="34">
        <v>0</v>
      </c>
      <c r="F44" s="35">
        <v>0</v>
      </c>
      <c r="G44" s="34">
        <v>0</v>
      </c>
      <c r="H44" s="35">
        <v>0</v>
      </c>
      <c r="I44" s="35">
        <f t="shared" si="3"/>
        <v>30.295262999999998</v>
      </c>
      <c r="J44" s="35">
        <v>0</v>
      </c>
      <c r="K44" s="163"/>
    </row>
    <row r="45" spans="1:11" s="36" customFormat="1">
      <c r="A45" s="46">
        <v>14</v>
      </c>
      <c r="B45" s="47" t="s">
        <v>87</v>
      </c>
      <c r="C45" s="34">
        <v>1</v>
      </c>
      <c r="D45" s="35">
        <v>0.01</v>
      </c>
      <c r="E45" s="34">
        <v>1</v>
      </c>
      <c r="F45" s="35">
        <v>19.693999999999999</v>
      </c>
      <c r="G45" s="34">
        <v>1</v>
      </c>
      <c r="H45" s="35">
        <v>0.12949639999999998</v>
      </c>
      <c r="I45" s="35">
        <f t="shared" si="3"/>
        <v>19.833496400000001</v>
      </c>
      <c r="J45" s="35">
        <v>19.123000000000001</v>
      </c>
      <c r="K45" s="163">
        <f>I45/J45-1</f>
        <v>3.7154023950217052E-2</v>
      </c>
    </row>
    <row r="46" spans="1:11" s="36" customFormat="1">
      <c r="A46" s="46">
        <v>15</v>
      </c>
      <c r="B46" s="47" t="s">
        <v>62</v>
      </c>
      <c r="C46" s="34">
        <v>1</v>
      </c>
      <c r="D46" s="35">
        <v>28</v>
      </c>
      <c r="E46" s="34">
        <v>3</v>
      </c>
      <c r="F46" s="35">
        <v>-8.6592129999999994</v>
      </c>
      <c r="G46" s="34">
        <v>2</v>
      </c>
      <c r="H46" s="35">
        <v>3.9991640000000002E-2</v>
      </c>
      <c r="I46" s="35">
        <f t="shared" si="3"/>
        <v>19.380778639999999</v>
      </c>
      <c r="J46" s="35">
        <v>36.598109389999998</v>
      </c>
      <c r="K46" s="163">
        <f>I46/J46-1</f>
        <v>-0.47044317416856596</v>
      </c>
    </row>
    <row r="47" spans="1:11" s="36" customFormat="1">
      <c r="A47" s="46">
        <v>16</v>
      </c>
      <c r="B47" s="47" t="s">
        <v>86</v>
      </c>
      <c r="C47" s="34">
        <v>1</v>
      </c>
      <c r="D47" s="35">
        <v>19</v>
      </c>
      <c r="E47" s="34">
        <v>0</v>
      </c>
      <c r="F47" s="35">
        <v>0</v>
      </c>
      <c r="G47" s="34">
        <v>0</v>
      </c>
      <c r="H47" s="35">
        <v>0</v>
      </c>
      <c r="I47" s="35">
        <f t="shared" si="3"/>
        <v>19</v>
      </c>
      <c r="J47" s="35">
        <v>0</v>
      </c>
      <c r="K47" s="163"/>
    </row>
    <row r="48" spans="1:11" s="36" customFormat="1">
      <c r="A48" s="46">
        <v>17</v>
      </c>
      <c r="B48" s="47" t="s">
        <v>63</v>
      </c>
      <c r="C48" s="34">
        <v>6</v>
      </c>
      <c r="D48" s="35">
        <v>4.90090118</v>
      </c>
      <c r="E48" s="34">
        <v>0</v>
      </c>
      <c r="F48" s="35">
        <v>0</v>
      </c>
      <c r="G48" s="34">
        <v>5</v>
      </c>
      <c r="H48" s="35">
        <v>0.65600499999999995</v>
      </c>
      <c r="I48" s="35">
        <f t="shared" si="3"/>
        <v>5.5569061800000004</v>
      </c>
      <c r="J48" s="35">
        <v>1.3636510000000002</v>
      </c>
      <c r="K48" s="163">
        <f>I48/J48-1</f>
        <v>3.0750207934434837</v>
      </c>
    </row>
    <row r="49" spans="1:11" s="36" customFormat="1">
      <c r="A49" s="46">
        <v>18</v>
      </c>
      <c r="B49" s="47" t="s">
        <v>195</v>
      </c>
      <c r="C49" s="34">
        <v>1</v>
      </c>
      <c r="D49" s="35">
        <v>4.65815</v>
      </c>
      <c r="E49" s="34">
        <v>0</v>
      </c>
      <c r="F49" s="35">
        <v>0</v>
      </c>
      <c r="G49" s="34">
        <v>0</v>
      </c>
      <c r="H49" s="35">
        <v>0</v>
      </c>
      <c r="I49" s="35">
        <f t="shared" si="3"/>
        <v>4.65815</v>
      </c>
      <c r="J49" s="35">
        <v>10</v>
      </c>
      <c r="K49" s="163">
        <f>I49/J49-1</f>
        <v>-0.53418500000000002</v>
      </c>
    </row>
    <row r="50" spans="1:11" s="36" customFormat="1">
      <c r="A50" s="46">
        <v>19</v>
      </c>
      <c r="B50" s="47" t="s">
        <v>59</v>
      </c>
      <c r="C50" s="34">
        <v>2</v>
      </c>
      <c r="D50" s="35">
        <v>0.45</v>
      </c>
      <c r="E50" s="34">
        <v>2</v>
      </c>
      <c r="F50" s="35">
        <v>4.1432500000000001</v>
      </c>
      <c r="G50" s="34">
        <v>1</v>
      </c>
      <c r="H50" s="35">
        <v>4.6309000000000003E-2</v>
      </c>
      <c r="I50" s="35">
        <f t="shared" si="3"/>
        <v>4.6395590000000002</v>
      </c>
      <c r="J50" s="35">
        <v>23.206871</v>
      </c>
      <c r="K50" s="163">
        <f>I50/J50-1</f>
        <v>-0.80007821821390745</v>
      </c>
    </row>
    <row r="51" spans="1:11" s="36" customFormat="1">
      <c r="A51" s="46">
        <v>20</v>
      </c>
      <c r="B51" s="47" t="s">
        <v>64</v>
      </c>
      <c r="C51" s="34">
        <v>1</v>
      </c>
      <c r="D51" s="35">
        <v>1.12E-2</v>
      </c>
      <c r="E51" s="34">
        <v>1</v>
      </c>
      <c r="F51" s="35">
        <v>4.4602089999999999</v>
      </c>
      <c r="G51" s="34">
        <v>2</v>
      </c>
      <c r="H51" s="35">
        <v>1.1971000000000001E-2</v>
      </c>
      <c r="I51" s="35">
        <f t="shared" si="3"/>
        <v>4.4833799999999995</v>
      </c>
      <c r="J51" s="35">
        <v>7.6503319999999997</v>
      </c>
      <c r="K51" s="163">
        <f>I51/J51-1</f>
        <v>-0.41396268815523307</v>
      </c>
    </row>
    <row r="52" spans="1:11" s="36" customFormat="1">
      <c r="A52" s="46">
        <v>21</v>
      </c>
      <c r="B52" s="47" t="s">
        <v>296</v>
      </c>
      <c r="C52" s="34">
        <v>0</v>
      </c>
      <c r="D52" s="35">
        <v>0</v>
      </c>
      <c r="E52" s="34">
        <v>1</v>
      </c>
      <c r="F52" s="35">
        <v>4.1578790000000003</v>
      </c>
      <c r="G52" s="34">
        <v>0</v>
      </c>
      <c r="H52" s="157">
        <v>0</v>
      </c>
      <c r="I52" s="157">
        <f t="shared" si="3"/>
        <v>4.1578790000000003</v>
      </c>
      <c r="J52" s="35"/>
      <c r="K52" s="163"/>
    </row>
    <row r="53" spans="1:11" s="36" customFormat="1">
      <c r="A53" s="46">
        <v>22</v>
      </c>
      <c r="B53" s="47" t="s">
        <v>66</v>
      </c>
      <c r="C53" s="34">
        <v>1</v>
      </c>
      <c r="D53" s="35">
        <v>2.5</v>
      </c>
      <c r="E53" s="34">
        <v>1</v>
      </c>
      <c r="F53" s="35">
        <v>1.0289999999999999</v>
      </c>
      <c r="G53" s="34">
        <v>0</v>
      </c>
      <c r="H53" s="35">
        <v>0</v>
      </c>
      <c r="I53" s="35">
        <f t="shared" si="3"/>
        <v>3.5289999999999999</v>
      </c>
      <c r="J53" s="35">
        <v>0</v>
      </c>
      <c r="K53" s="163"/>
    </row>
    <row r="54" spans="1:11" s="36" customFormat="1">
      <c r="A54" s="46">
        <v>23</v>
      </c>
      <c r="B54" s="47" t="s">
        <v>81</v>
      </c>
      <c r="C54" s="34">
        <v>2</v>
      </c>
      <c r="D54" s="35">
        <v>1.99892</v>
      </c>
      <c r="E54" s="34">
        <v>1</v>
      </c>
      <c r="F54" s="35">
        <v>0.31584200000000001</v>
      </c>
      <c r="G54" s="34">
        <v>8</v>
      </c>
      <c r="H54" s="35">
        <v>0.26680290000000001</v>
      </c>
      <c r="I54" s="35">
        <f t="shared" si="3"/>
        <v>2.5815649000000001</v>
      </c>
      <c r="J54" s="35">
        <v>0.51380188999999998</v>
      </c>
      <c r="K54" s="163">
        <f>I54/J54-1</f>
        <v>4.0244363639845702</v>
      </c>
    </row>
    <row r="55" spans="1:11" s="36" customFormat="1">
      <c r="A55" s="46">
        <v>24</v>
      </c>
      <c r="B55" s="47" t="s">
        <v>216</v>
      </c>
      <c r="C55" s="34">
        <v>0</v>
      </c>
      <c r="D55" s="35">
        <v>0</v>
      </c>
      <c r="E55" s="34">
        <v>1</v>
      </c>
      <c r="F55" s="35">
        <v>2.5</v>
      </c>
      <c r="G55" s="34">
        <v>0</v>
      </c>
      <c r="H55" s="35">
        <v>0</v>
      </c>
      <c r="I55" s="35">
        <f t="shared" si="3"/>
        <v>2.5</v>
      </c>
      <c r="J55" s="35">
        <v>0</v>
      </c>
      <c r="K55" s="163"/>
    </row>
    <row r="56" spans="1:11" s="36" customFormat="1">
      <c r="A56" s="46">
        <v>25</v>
      </c>
      <c r="B56" s="47" t="s">
        <v>99</v>
      </c>
      <c r="C56" s="34">
        <v>1</v>
      </c>
      <c r="D56" s="35">
        <v>2E-3</v>
      </c>
      <c r="E56" s="34">
        <v>1</v>
      </c>
      <c r="F56" s="35">
        <v>2.1622889999999999</v>
      </c>
      <c r="G56" s="34">
        <v>0</v>
      </c>
      <c r="H56" s="35">
        <v>0</v>
      </c>
      <c r="I56" s="35">
        <f t="shared" si="3"/>
        <v>2.1642889999999997</v>
      </c>
      <c r="J56" s="35">
        <v>0</v>
      </c>
      <c r="K56" s="163"/>
    </row>
    <row r="57" spans="1:11" s="36" customFormat="1">
      <c r="A57" s="46">
        <v>26</v>
      </c>
      <c r="B57" s="47" t="s">
        <v>70</v>
      </c>
      <c r="C57" s="34">
        <v>3</v>
      </c>
      <c r="D57" s="35">
        <v>2.1131350000000002</v>
      </c>
      <c r="E57" s="34">
        <v>0</v>
      </c>
      <c r="F57" s="35">
        <v>0</v>
      </c>
      <c r="G57" s="34">
        <v>2</v>
      </c>
      <c r="H57" s="35">
        <v>4.6357000000000002E-2</v>
      </c>
      <c r="I57" s="35">
        <f t="shared" si="3"/>
        <v>2.1594920000000002</v>
      </c>
      <c r="J57" s="35">
        <v>4.8620019999999995</v>
      </c>
      <c r="K57" s="163">
        <f>I57/J57-1</f>
        <v>-0.55584304572478571</v>
      </c>
    </row>
    <row r="58" spans="1:11" s="36" customFormat="1">
      <c r="A58" s="46">
        <v>27</v>
      </c>
      <c r="B58" s="47" t="s">
        <v>74</v>
      </c>
      <c r="C58" s="34">
        <v>1</v>
      </c>
      <c r="D58" s="35">
        <v>1.9592999999999999E-2</v>
      </c>
      <c r="E58" s="34">
        <v>0</v>
      </c>
      <c r="F58" s="35">
        <v>0</v>
      </c>
      <c r="G58" s="34">
        <v>8</v>
      </c>
      <c r="H58" s="35">
        <v>0.65492039000000002</v>
      </c>
      <c r="I58" s="35">
        <f t="shared" si="3"/>
        <v>0.67451338999999999</v>
      </c>
      <c r="J58" s="35">
        <v>1.2526472399999999</v>
      </c>
      <c r="K58" s="163">
        <f>I58/J58-1</f>
        <v>-0.46152965618636577</v>
      </c>
    </row>
    <row r="59" spans="1:11" s="36" customFormat="1">
      <c r="A59" s="46">
        <v>28</v>
      </c>
      <c r="B59" s="47" t="s">
        <v>60</v>
      </c>
      <c r="C59" s="34">
        <v>2</v>
      </c>
      <c r="D59" s="35">
        <v>0.32</v>
      </c>
      <c r="E59" s="34">
        <v>0</v>
      </c>
      <c r="F59" s="35">
        <v>0</v>
      </c>
      <c r="G59" s="34">
        <v>4</v>
      </c>
      <c r="H59" s="35">
        <v>0.33465766999999996</v>
      </c>
      <c r="I59" s="35">
        <f t="shared" si="3"/>
        <v>0.65465766999999997</v>
      </c>
      <c r="J59" s="35">
        <v>9.1948026899999995</v>
      </c>
      <c r="K59" s="163">
        <f>I59/J59-1</f>
        <v>-0.92880133570326784</v>
      </c>
    </row>
    <row r="60" spans="1:11" s="36" customFormat="1">
      <c r="A60" s="46">
        <v>29</v>
      </c>
      <c r="B60" s="47" t="s">
        <v>85</v>
      </c>
      <c r="C60" s="34">
        <v>0</v>
      </c>
      <c r="D60" s="35">
        <v>0</v>
      </c>
      <c r="E60" s="34">
        <v>0</v>
      </c>
      <c r="F60" s="35">
        <v>0</v>
      </c>
      <c r="G60" s="34">
        <v>3</v>
      </c>
      <c r="H60" s="35">
        <v>0.58627300000000004</v>
      </c>
      <c r="I60" s="35">
        <f t="shared" si="3"/>
        <v>0.58627300000000004</v>
      </c>
      <c r="J60" s="35">
        <v>1.1721060000000001</v>
      </c>
      <c r="K60" s="163">
        <f>I60/J60-1</f>
        <v>-0.49981230366536811</v>
      </c>
    </row>
    <row r="61" spans="1:11" s="36" customFormat="1">
      <c r="A61" s="46">
        <v>30</v>
      </c>
      <c r="B61" s="47" t="s">
        <v>262</v>
      </c>
      <c r="C61" s="34">
        <v>0</v>
      </c>
      <c r="D61" s="35">
        <v>0</v>
      </c>
      <c r="E61" s="34">
        <v>0</v>
      </c>
      <c r="F61" s="35">
        <v>0</v>
      </c>
      <c r="G61" s="34">
        <v>1</v>
      </c>
      <c r="H61" s="35">
        <v>0.5</v>
      </c>
      <c r="I61" s="35">
        <f t="shared" si="3"/>
        <v>0.5</v>
      </c>
      <c r="J61" s="35">
        <v>0</v>
      </c>
      <c r="K61" s="163"/>
    </row>
    <row r="62" spans="1:11" s="36" customFormat="1">
      <c r="A62" s="46">
        <v>31</v>
      </c>
      <c r="B62" s="47" t="s">
        <v>295</v>
      </c>
      <c r="C62" s="34">
        <v>1</v>
      </c>
      <c r="D62" s="35">
        <v>0.5</v>
      </c>
      <c r="E62" s="34">
        <v>0</v>
      </c>
      <c r="F62" s="35">
        <v>0</v>
      </c>
      <c r="G62" s="34">
        <v>0</v>
      </c>
      <c r="H62" s="157">
        <v>0</v>
      </c>
      <c r="I62" s="157">
        <f t="shared" si="3"/>
        <v>0.5</v>
      </c>
      <c r="J62" s="35"/>
      <c r="K62" s="163"/>
    </row>
    <row r="63" spans="1:11" s="36" customFormat="1">
      <c r="A63" s="46">
        <v>32</v>
      </c>
      <c r="B63" s="47" t="s">
        <v>71</v>
      </c>
      <c r="C63" s="34">
        <v>0</v>
      </c>
      <c r="D63" s="35">
        <v>0</v>
      </c>
      <c r="E63" s="34">
        <v>0</v>
      </c>
      <c r="F63" s="35">
        <v>0</v>
      </c>
      <c r="G63" s="34">
        <v>1</v>
      </c>
      <c r="H63" s="35">
        <v>0.46446799999999999</v>
      </c>
      <c r="I63" s="35">
        <f t="shared" si="3"/>
        <v>0.46446799999999999</v>
      </c>
      <c r="J63" s="35">
        <v>0.95855299999999999</v>
      </c>
      <c r="K63" s="163">
        <f>I63/J63-1</f>
        <v>-0.51544880669091853</v>
      </c>
    </row>
    <row r="64" spans="1:11" s="36" customFormat="1">
      <c r="A64" s="46">
        <v>33</v>
      </c>
      <c r="B64" s="47" t="s">
        <v>108</v>
      </c>
      <c r="C64" s="34">
        <v>0</v>
      </c>
      <c r="D64" s="35">
        <v>0</v>
      </c>
      <c r="E64" s="34">
        <v>0</v>
      </c>
      <c r="F64" s="35">
        <v>0</v>
      </c>
      <c r="G64" s="34">
        <v>1</v>
      </c>
      <c r="H64" s="35">
        <v>0.39054471000000002</v>
      </c>
      <c r="I64" s="35">
        <f t="shared" ref="I64:I86" si="5">D64+F64+H64</f>
        <v>0.39054471000000002</v>
      </c>
      <c r="J64" s="35">
        <v>0</v>
      </c>
      <c r="K64" s="163"/>
    </row>
    <row r="65" spans="1:11" s="36" customFormat="1">
      <c r="A65" s="46">
        <v>34</v>
      </c>
      <c r="B65" s="47" t="s">
        <v>80</v>
      </c>
      <c r="C65" s="34">
        <v>1</v>
      </c>
      <c r="D65" s="35">
        <v>0.1</v>
      </c>
      <c r="E65" s="34">
        <v>0</v>
      </c>
      <c r="F65" s="35">
        <v>0</v>
      </c>
      <c r="G65" s="34">
        <v>1</v>
      </c>
      <c r="H65" s="35">
        <v>0.23787800000000001</v>
      </c>
      <c r="I65" s="35">
        <f t="shared" si="5"/>
        <v>0.33787800000000001</v>
      </c>
      <c r="J65" s="35">
        <v>0.02</v>
      </c>
      <c r="K65" s="163">
        <f>I65/J65-1</f>
        <v>15.893899999999999</v>
      </c>
    </row>
    <row r="66" spans="1:11" s="36" customFormat="1">
      <c r="A66" s="46">
        <v>35</v>
      </c>
      <c r="B66" s="47" t="s">
        <v>69</v>
      </c>
      <c r="C66" s="34">
        <v>3</v>
      </c>
      <c r="D66" s="35">
        <v>0.18</v>
      </c>
      <c r="E66" s="34">
        <v>0</v>
      </c>
      <c r="F66" s="35">
        <v>0</v>
      </c>
      <c r="G66" s="34">
        <v>2</v>
      </c>
      <c r="H66" s="35">
        <v>0.13258133</v>
      </c>
      <c r="I66" s="35">
        <f t="shared" si="5"/>
        <v>0.31258132999999999</v>
      </c>
      <c r="J66" s="35">
        <v>40.476056</v>
      </c>
      <c r="K66" s="163">
        <f>I66/J66-1</f>
        <v>-0.9922773767780142</v>
      </c>
    </row>
    <row r="67" spans="1:11" s="36" customFormat="1">
      <c r="A67" s="46">
        <v>36</v>
      </c>
      <c r="B67" s="47" t="s">
        <v>225</v>
      </c>
      <c r="C67" s="34">
        <v>0</v>
      </c>
      <c r="D67" s="35">
        <v>0</v>
      </c>
      <c r="E67" s="34">
        <v>0</v>
      </c>
      <c r="F67" s="35">
        <v>0</v>
      </c>
      <c r="G67" s="34">
        <v>1</v>
      </c>
      <c r="H67" s="35">
        <v>0.23599999999999999</v>
      </c>
      <c r="I67" s="35">
        <f t="shared" si="5"/>
        <v>0.23599999999999999</v>
      </c>
      <c r="J67" s="35">
        <v>0.33333400000000002</v>
      </c>
      <c r="K67" s="163">
        <f>I67/J67-1</f>
        <v>-0.29200141599716811</v>
      </c>
    </row>
    <row r="68" spans="1:11" s="36" customFormat="1">
      <c r="A68" s="46">
        <v>37</v>
      </c>
      <c r="B68" s="47" t="s">
        <v>118</v>
      </c>
      <c r="C68" s="34">
        <v>2</v>
      </c>
      <c r="D68" s="35">
        <v>7.8687999999999994E-2</v>
      </c>
      <c r="E68" s="34">
        <v>0</v>
      </c>
      <c r="F68" s="35">
        <v>0</v>
      </c>
      <c r="G68" s="34">
        <v>1</v>
      </c>
      <c r="H68" s="35">
        <v>0.13922000000000001</v>
      </c>
      <c r="I68" s="35">
        <f t="shared" si="5"/>
        <v>0.21790799999999999</v>
      </c>
      <c r="J68" s="35">
        <v>0.123458</v>
      </c>
      <c r="K68" s="163">
        <f>I68/J68-1</f>
        <v>0.76503750263247405</v>
      </c>
    </row>
    <row r="69" spans="1:11" s="36" customFormat="1">
      <c r="A69" s="46">
        <v>38</v>
      </c>
      <c r="B69" s="47" t="s">
        <v>293</v>
      </c>
      <c r="C69" s="34">
        <v>0</v>
      </c>
      <c r="D69" s="35">
        <v>0</v>
      </c>
      <c r="E69" s="34">
        <v>0</v>
      </c>
      <c r="F69" s="35">
        <v>0</v>
      </c>
      <c r="G69" s="34">
        <v>1</v>
      </c>
      <c r="H69" s="157">
        <v>0.19600000000000001</v>
      </c>
      <c r="I69" s="157">
        <f t="shared" si="5"/>
        <v>0.19600000000000001</v>
      </c>
      <c r="J69" s="35"/>
      <c r="K69" s="163"/>
    </row>
    <row r="70" spans="1:11" s="36" customFormat="1">
      <c r="A70" s="46">
        <v>39</v>
      </c>
      <c r="B70" s="47" t="s">
        <v>76</v>
      </c>
      <c r="C70" s="34">
        <v>0</v>
      </c>
      <c r="D70" s="35">
        <v>0</v>
      </c>
      <c r="E70" s="34">
        <v>0</v>
      </c>
      <c r="F70" s="35">
        <v>0</v>
      </c>
      <c r="G70" s="34">
        <v>3</v>
      </c>
      <c r="H70" s="35">
        <v>0.15601128</v>
      </c>
      <c r="I70" s="35">
        <f t="shared" si="5"/>
        <v>0.15601128</v>
      </c>
      <c r="J70" s="35">
        <v>0.85499999999999998</v>
      </c>
      <c r="K70" s="163">
        <f>I70/J70-1</f>
        <v>-0.81753066666666663</v>
      </c>
    </row>
    <row r="71" spans="1:11" s="36" customFormat="1">
      <c r="A71" s="46">
        <v>40</v>
      </c>
      <c r="B71" s="47" t="s">
        <v>239</v>
      </c>
      <c r="C71" s="34">
        <v>0</v>
      </c>
      <c r="D71" s="35">
        <v>0</v>
      </c>
      <c r="E71" s="34">
        <v>0</v>
      </c>
      <c r="F71" s="35">
        <v>0</v>
      </c>
      <c r="G71" s="34">
        <v>1</v>
      </c>
      <c r="H71" s="35">
        <v>0.123</v>
      </c>
      <c r="I71" s="35">
        <f t="shared" si="5"/>
        <v>0.123</v>
      </c>
      <c r="J71" s="35">
        <v>0</v>
      </c>
      <c r="K71" s="163"/>
    </row>
    <row r="72" spans="1:11" s="36" customFormat="1">
      <c r="A72" s="46">
        <v>41</v>
      </c>
      <c r="B72" s="47" t="s">
        <v>240</v>
      </c>
      <c r="C72" s="34">
        <v>0</v>
      </c>
      <c r="D72" s="35">
        <v>0</v>
      </c>
      <c r="E72" s="34">
        <v>0</v>
      </c>
      <c r="F72" s="35">
        <v>0</v>
      </c>
      <c r="G72" s="34">
        <v>1</v>
      </c>
      <c r="H72" s="157">
        <v>0.118812</v>
      </c>
      <c r="I72" s="157">
        <f t="shared" si="5"/>
        <v>0.118812</v>
      </c>
      <c r="J72" s="35"/>
      <c r="K72" s="163"/>
    </row>
    <row r="73" spans="1:11" s="36" customFormat="1">
      <c r="A73" s="46">
        <v>42</v>
      </c>
      <c r="B73" s="47" t="s">
        <v>282</v>
      </c>
      <c r="C73" s="34">
        <v>1</v>
      </c>
      <c r="D73" s="35">
        <v>0.117899</v>
      </c>
      <c r="E73" s="34">
        <v>0</v>
      </c>
      <c r="F73" s="35">
        <v>0</v>
      </c>
      <c r="G73" s="34">
        <v>0</v>
      </c>
      <c r="H73" s="35">
        <v>0</v>
      </c>
      <c r="I73" s="35">
        <f t="shared" si="5"/>
        <v>0.117899</v>
      </c>
      <c r="J73" s="35">
        <v>0</v>
      </c>
      <c r="K73" s="163"/>
    </row>
    <row r="74" spans="1:11" s="36" customFormat="1">
      <c r="A74" s="46">
        <v>43</v>
      </c>
      <c r="B74" s="47" t="s">
        <v>106</v>
      </c>
      <c r="C74" s="34">
        <v>0</v>
      </c>
      <c r="D74" s="35">
        <v>0</v>
      </c>
      <c r="E74" s="34">
        <v>0</v>
      </c>
      <c r="F74" s="35">
        <v>0</v>
      </c>
      <c r="G74" s="34">
        <v>1</v>
      </c>
      <c r="H74" s="35">
        <v>6.8000000000000005E-2</v>
      </c>
      <c r="I74" s="35">
        <f t="shared" si="5"/>
        <v>6.8000000000000005E-2</v>
      </c>
      <c r="J74" s="35">
        <v>0</v>
      </c>
      <c r="K74" s="163"/>
    </row>
    <row r="75" spans="1:11" s="36" customFormat="1">
      <c r="A75" s="46">
        <v>44</v>
      </c>
      <c r="B75" s="47" t="s">
        <v>196</v>
      </c>
      <c r="C75" s="34">
        <v>0</v>
      </c>
      <c r="D75" s="35">
        <v>0</v>
      </c>
      <c r="E75" s="34">
        <v>1</v>
      </c>
      <c r="F75" s="35">
        <v>4.9525E-2</v>
      </c>
      <c r="G75" s="34">
        <v>0</v>
      </c>
      <c r="H75" s="35">
        <v>0</v>
      </c>
      <c r="I75" s="35">
        <f t="shared" si="5"/>
        <v>4.9525E-2</v>
      </c>
      <c r="J75" s="35">
        <v>1.198</v>
      </c>
      <c r="K75" s="163">
        <f>I75/J75-1</f>
        <v>-0.95866026711185304</v>
      </c>
    </row>
    <row r="76" spans="1:11" s="36" customFormat="1">
      <c r="A76" s="46">
        <v>45</v>
      </c>
      <c r="B76" s="47" t="s">
        <v>105</v>
      </c>
      <c r="C76" s="34">
        <v>0</v>
      </c>
      <c r="D76" s="35">
        <v>0</v>
      </c>
      <c r="E76" s="34">
        <v>0</v>
      </c>
      <c r="F76" s="35">
        <v>0</v>
      </c>
      <c r="G76" s="34">
        <v>1</v>
      </c>
      <c r="H76" s="35">
        <v>4.7564000000000002E-2</v>
      </c>
      <c r="I76" s="35">
        <f t="shared" si="5"/>
        <v>4.7564000000000002E-2</v>
      </c>
      <c r="J76" s="35">
        <v>0</v>
      </c>
      <c r="K76" s="163"/>
    </row>
    <row r="77" spans="1:11" s="36" customFormat="1">
      <c r="A77" s="46">
        <v>46</v>
      </c>
      <c r="B77" s="47" t="s">
        <v>88</v>
      </c>
      <c r="C77" s="34">
        <v>0</v>
      </c>
      <c r="D77" s="35">
        <v>0</v>
      </c>
      <c r="E77" s="34">
        <v>0</v>
      </c>
      <c r="F77" s="35">
        <v>0</v>
      </c>
      <c r="G77" s="34">
        <v>1</v>
      </c>
      <c r="H77" s="157">
        <v>4.7278000000000001E-2</v>
      </c>
      <c r="I77" s="157">
        <f t="shared" si="5"/>
        <v>4.7278000000000001E-2</v>
      </c>
      <c r="J77" s="35"/>
      <c r="K77" s="163"/>
    </row>
    <row r="78" spans="1:11" s="36" customFormat="1">
      <c r="A78" s="46">
        <v>47</v>
      </c>
      <c r="B78" s="47" t="s">
        <v>226</v>
      </c>
      <c r="C78" s="34">
        <v>0</v>
      </c>
      <c r="D78" s="35">
        <v>0</v>
      </c>
      <c r="E78" s="34">
        <v>0</v>
      </c>
      <c r="F78" s="35">
        <v>0</v>
      </c>
      <c r="G78" s="34">
        <v>1</v>
      </c>
      <c r="H78" s="35">
        <v>3.9454999999999997E-2</v>
      </c>
      <c r="I78" s="35">
        <f t="shared" si="5"/>
        <v>3.9454999999999997E-2</v>
      </c>
      <c r="J78" s="35">
        <v>0.25</v>
      </c>
      <c r="K78" s="163">
        <f>I78/J78-1</f>
        <v>-0.84218000000000004</v>
      </c>
    </row>
    <row r="79" spans="1:11" s="36" customFormat="1">
      <c r="A79" s="46">
        <v>48</v>
      </c>
      <c r="B79" s="47" t="s">
        <v>89</v>
      </c>
      <c r="C79" s="34">
        <v>0</v>
      </c>
      <c r="D79" s="35">
        <v>0</v>
      </c>
      <c r="E79" s="34">
        <v>0</v>
      </c>
      <c r="F79" s="35">
        <v>0</v>
      </c>
      <c r="G79" s="34">
        <v>1</v>
      </c>
      <c r="H79" s="35">
        <v>2.3754999999999998E-2</v>
      </c>
      <c r="I79" s="35">
        <f t="shared" si="5"/>
        <v>2.3754999999999998E-2</v>
      </c>
      <c r="J79" s="35">
        <v>0</v>
      </c>
      <c r="K79" s="163"/>
    </row>
    <row r="80" spans="1:11" s="36" customFormat="1">
      <c r="A80" s="46">
        <v>49</v>
      </c>
      <c r="B80" s="47" t="s">
        <v>79</v>
      </c>
      <c r="C80" s="34">
        <v>0</v>
      </c>
      <c r="D80" s="35">
        <v>0</v>
      </c>
      <c r="E80" s="34">
        <v>0</v>
      </c>
      <c r="F80" s="35">
        <v>0</v>
      </c>
      <c r="G80" s="34">
        <v>1</v>
      </c>
      <c r="H80" s="35">
        <v>2.3562E-2</v>
      </c>
      <c r="I80" s="35">
        <f t="shared" si="5"/>
        <v>2.3562E-2</v>
      </c>
      <c r="J80" s="35">
        <v>1.1775690000000001</v>
      </c>
      <c r="K80" s="163">
        <f>I80/J80-1</f>
        <v>-0.97999098142019703</v>
      </c>
    </row>
    <row r="81" spans="1:11" s="36" customFormat="1">
      <c r="A81" s="46">
        <v>50</v>
      </c>
      <c r="B81" s="47" t="s">
        <v>82</v>
      </c>
      <c r="C81" s="34">
        <v>0</v>
      </c>
      <c r="D81" s="35">
        <v>0</v>
      </c>
      <c r="E81" s="34">
        <v>0</v>
      </c>
      <c r="F81" s="35">
        <v>0</v>
      </c>
      <c r="G81" s="34">
        <v>1</v>
      </c>
      <c r="H81" s="35">
        <v>0.02</v>
      </c>
      <c r="I81" s="35">
        <f t="shared" si="5"/>
        <v>0.02</v>
      </c>
      <c r="J81" s="35">
        <v>0</v>
      </c>
      <c r="K81" s="163"/>
    </row>
    <row r="82" spans="1:11" s="36" customFormat="1">
      <c r="A82" s="46">
        <v>51</v>
      </c>
      <c r="B82" s="47" t="s">
        <v>111</v>
      </c>
      <c r="C82" s="34">
        <v>0</v>
      </c>
      <c r="D82" s="35">
        <v>0</v>
      </c>
      <c r="E82" s="34">
        <v>0</v>
      </c>
      <c r="F82" s="35">
        <v>0</v>
      </c>
      <c r="G82" s="34">
        <v>1</v>
      </c>
      <c r="H82" s="35">
        <v>1.9599999999999999E-2</v>
      </c>
      <c r="I82" s="35">
        <f t="shared" si="5"/>
        <v>1.9599999999999999E-2</v>
      </c>
      <c r="J82" s="35">
        <v>0</v>
      </c>
      <c r="K82" s="163"/>
    </row>
    <row r="83" spans="1:11" s="36" customFormat="1">
      <c r="A83" s="46">
        <v>52</v>
      </c>
      <c r="B83" s="47" t="s">
        <v>129</v>
      </c>
      <c r="C83" s="34">
        <v>0</v>
      </c>
      <c r="D83" s="35">
        <v>0</v>
      </c>
      <c r="E83" s="34">
        <v>0</v>
      </c>
      <c r="F83" s="35">
        <v>0</v>
      </c>
      <c r="G83" s="34">
        <v>1</v>
      </c>
      <c r="H83" s="35">
        <v>1.3186E-2</v>
      </c>
      <c r="I83" s="35">
        <f t="shared" si="5"/>
        <v>1.3186E-2</v>
      </c>
      <c r="J83" s="35">
        <v>0</v>
      </c>
      <c r="K83" s="163"/>
    </row>
    <row r="84" spans="1:11" s="36" customFormat="1">
      <c r="A84" s="46">
        <v>53</v>
      </c>
      <c r="B84" s="47" t="s">
        <v>227</v>
      </c>
      <c r="C84" s="34">
        <v>1</v>
      </c>
      <c r="D84" s="35">
        <v>0.01</v>
      </c>
      <c r="E84" s="34">
        <v>0</v>
      </c>
      <c r="F84" s="35">
        <v>0</v>
      </c>
      <c r="G84" s="34">
        <v>0</v>
      </c>
      <c r="H84" s="35">
        <v>0</v>
      </c>
      <c r="I84" s="35">
        <f t="shared" si="5"/>
        <v>0.01</v>
      </c>
      <c r="J84" s="35">
        <v>0</v>
      </c>
      <c r="K84" s="163"/>
    </row>
    <row r="85" spans="1:11" s="36" customFormat="1">
      <c r="A85" s="46">
        <v>54</v>
      </c>
      <c r="B85" s="47" t="s">
        <v>107</v>
      </c>
      <c r="C85" s="34">
        <v>0</v>
      </c>
      <c r="D85" s="35">
        <v>0</v>
      </c>
      <c r="E85" s="34">
        <v>0</v>
      </c>
      <c r="F85" s="35">
        <v>0</v>
      </c>
      <c r="G85" s="34">
        <v>1</v>
      </c>
      <c r="H85" s="157">
        <v>4.7980000000000002E-3</v>
      </c>
      <c r="I85" s="157">
        <f t="shared" si="5"/>
        <v>4.7980000000000002E-3</v>
      </c>
      <c r="J85" s="35">
        <v>0</v>
      </c>
      <c r="K85" s="163"/>
    </row>
    <row r="86" spans="1:11" s="36" customFormat="1">
      <c r="A86" s="46">
        <v>55</v>
      </c>
      <c r="B86" s="47" t="s">
        <v>61</v>
      </c>
      <c r="C86" s="34">
        <v>5</v>
      </c>
      <c r="D86" s="35">
        <v>98.391999999999996</v>
      </c>
      <c r="E86" s="34">
        <v>4</v>
      </c>
      <c r="F86" s="35">
        <v>-160.459744</v>
      </c>
      <c r="G86" s="34">
        <v>5</v>
      </c>
      <c r="H86" s="35">
        <v>9.7710796599999998</v>
      </c>
      <c r="I86" s="35">
        <f t="shared" si="5"/>
        <v>-52.296664340000007</v>
      </c>
      <c r="J86" s="35">
        <v>4.9577700162500005</v>
      </c>
      <c r="K86" s="163">
        <f>I86/J86-1</f>
        <v>-11.548424829830367</v>
      </c>
    </row>
    <row r="87" spans="1:11" s="40" customFormat="1" ht="14.25">
      <c r="A87" s="179" t="s">
        <v>48</v>
      </c>
      <c r="B87" s="180"/>
      <c r="C87" s="38">
        <f t="shared" ref="C87:I87" si="6">SUM(C32:C86)</f>
        <v>282</v>
      </c>
      <c r="D87" s="39">
        <f t="shared" si="6"/>
        <v>1286.8350724599998</v>
      </c>
      <c r="E87" s="38">
        <f t="shared" si="6"/>
        <v>137</v>
      </c>
      <c r="F87" s="39">
        <f t="shared" si="6"/>
        <v>2725.0914836093752</v>
      </c>
      <c r="G87" s="38">
        <f t="shared" si="6"/>
        <v>260</v>
      </c>
      <c r="H87" s="39">
        <f t="shared" si="6"/>
        <v>322.85922789000006</v>
      </c>
      <c r="I87" s="39">
        <f t="shared" si="6"/>
        <v>4334.7857839593744</v>
      </c>
      <c r="J87" s="39"/>
      <c r="K87" s="169">
        <f>K26</f>
        <v>0.48557877914477299</v>
      </c>
    </row>
    <row r="88" spans="1:11" s="44" customFormat="1" ht="14.25">
      <c r="A88" s="41"/>
      <c r="B88" s="41"/>
      <c r="C88" s="42"/>
      <c r="D88" s="43"/>
      <c r="E88" s="42"/>
      <c r="F88" s="43"/>
      <c r="G88" s="42"/>
      <c r="H88" s="43"/>
      <c r="I88" s="43"/>
      <c r="J88" s="96"/>
      <c r="K88" s="97"/>
    </row>
    <row r="89" spans="1:11" s="44" customFormat="1">
      <c r="A89" s="41"/>
      <c r="B89" s="41"/>
      <c r="C89" s="42"/>
      <c r="D89" s="43"/>
      <c r="E89" s="42"/>
      <c r="F89" s="43"/>
      <c r="G89" s="42"/>
      <c r="H89" s="43"/>
      <c r="I89" s="43"/>
      <c r="J89" s="21"/>
      <c r="K89" s="162"/>
    </row>
    <row r="90" spans="1:11" s="44" customFormat="1">
      <c r="A90" s="41"/>
      <c r="B90" s="41"/>
      <c r="C90" s="42"/>
      <c r="D90" s="43"/>
      <c r="E90" s="42"/>
      <c r="F90" s="43"/>
      <c r="G90" s="42"/>
      <c r="H90" s="43"/>
      <c r="I90" s="43"/>
      <c r="J90" s="21"/>
      <c r="K90" s="162"/>
    </row>
    <row r="91" spans="1:11" ht="15.75">
      <c r="A91" s="181" t="s">
        <v>310</v>
      </c>
      <c r="B91" s="181"/>
      <c r="C91" s="181"/>
      <c r="D91" s="181"/>
      <c r="E91" s="181"/>
      <c r="F91" s="181"/>
      <c r="G91" s="181"/>
      <c r="H91" s="181"/>
      <c r="I91" s="181"/>
      <c r="J91" s="181"/>
      <c r="K91" s="181"/>
    </row>
    <row r="92" spans="1:11">
      <c r="A92" s="182" t="str">
        <f>A7</f>
        <v>Tính từ 01/01/2024 đến 31/01/2025</v>
      </c>
      <c r="B92" s="182"/>
      <c r="C92" s="182"/>
      <c r="D92" s="182"/>
      <c r="E92" s="182"/>
      <c r="F92" s="182"/>
      <c r="G92" s="182"/>
      <c r="H92" s="182"/>
      <c r="I92" s="182"/>
      <c r="J92" s="182"/>
      <c r="K92" s="182"/>
    </row>
    <row r="93" spans="1:11" ht="18.75" customHeight="1"/>
    <row r="94" spans="1:11" ht="57">
      <c r="A94" s="27" t="s">
        <v>1</v>
      </c>
      <c r="B94" s="30" t="s">
        <v>131</v>
      </c>
      <c r="C94" s="29" t="s">
        <v>294</v>
      </c>
      <c r="D94" s="30" t="s">
        <v>313</v>
      </c>
      <c r="E94" s="29" t="s">
        <v>314</v>
      </c>
      <c r="F94" s="30" t="s">
        <v>27</v>
      </c>
      <c r="G94" s="29" t="s">
        <v>316</v>
      </c>
      <c r="H94" s="30" t="s">
        <v>28</v>
      </c>
      <c r="I94" s="30" t="s">
        <v>29</v>
      </c>
      <c r="J94" s="95" t="s">
        <v>304</v>
      </c>
      <c r="K94" s="173" t="s">
        <v>305</v>
      </c>
    </row>
    <row r="95" spans="1:11" s="36" customFormat="1" ht="14.25" customHeight="1">
      <c r="A95" s="46">
        <v>1</v>
      </c>
      <c r="B95" s="35" t="s">
        <v>140</v>
      </c>
      <c r="C95" s="34">
        <v>29</v>
      </c>
      <c r="D95" s="35">
        <v>175.029088</v>
      </c>
      <c r="E95" s="34">
        <v>13</v>
      </c>
      <c r="F95" s="35">
        <v>1215.8416099999999</v>
      </c>
      <c r="G95" s="34">
        <v>4</v>
      </c>
      <c r="H95" s="35">
        <v>3.7153475900000004</v>
      </c>
      <c r="I95" s="35">
        <f t="shared" ref="I95:I133" si="7">D95+F95+H95</f>
        <v>1394.5860455899999</v>
      </c>
      <c r="J95" s="35">
        <v>230.06570131499998</v>
      </c>
      <c r="K95" s="163">
        <f t="shared" ref="K95:K108" si="8">I95/J95-1</f>
        <v>5.0616860210752099</v>
      </c>
    </row>
    <row r="96" spans="1:11" s="36" customFormat="1" ht="14.25" customHeight="1">
      <c r="A96" s="46">
        <v>2</v>
      </c>
      <c r="B96" s="35" t="s">
        <v>138</v>
      </c>
      <c r="C96" s="34">
        <v>13</v>
      </c>
      <c r="D96" s="35">
        <v>270.161903</v>
      </c>
      <c r="E96" s="34">
        <v>17</v>
      </c>
      <c r="F96" s="35">
        <v>628.51757325000005</v>
      </c>
      <c r="G96" s="34">
        <v>13</v>
      </c>
      <c r="H96" s="35">
        <v>60.13932672</v>
      </c>
      <c r="I96" s="35">
        <f t="shared" si="7"/>
        <v>958.81880297000009</v>
      </c>
      <c r="J96" s="35">
        <v>279.48445497</v>
      </c>
      <c r="K96" s="163">
        <f t="shared" si="8"/>
        <v>2.4306695271224306</v>
      </c>
    </row>
    <row r="97" spans="1:11" s="36" customFormat="1" ht="14.25" customHeight="1">
      <c r="A97" s="46">
        <v>3</v>
      </c>
      <c r="B97" s="35" t="s">
        <v>135</v>
      </c>
      <c r="C97" s="34">
        <v>20</v>
      </c>
      <c r="D97" s="35">
        <v>10.77539402</v>
      </c>
      <c r="E97" s="34">
        <v>12</v>
      </c>
      <c r="F97" s="35">
        <v>702.12217199999998</v>
      </c>
      <c r="G97" s="34">
        <v>22</v>
      </c>
      <c r="H97" s="35">
        <v>16.991780490000004</v>
      </c>
      <c r="I97" s="35">
        <f t="shared" si="7"/>
        <v>729.88934651</v>
      </c>
      <c r="J97" s="35">
        <v>716.423333334375</v>
      </c>
      <c r="K97" s="163">
        <f t="shared" si="8"/>
        <v>1.8796167781068185E-2</v>
      </c>
    </row>
    <row r="98" spans="1:11" s="36" customFormat="1" ht="14.25" customHeight="1">
      <c r="A98" s="46">
        <v>4</v>
      </c>
      <c r="B98" s="35" t="s">
        <v>133</v>
      </c>
      <c r="C98" s="34">
        <v>100</v>
      </c>
      <c r="D98" s="35">
        <v>37.621676450000002</v>
      </c>
      <c r="E98" s="34">
        <v>26</v>
      </c>
      <c r="F98" s="35">
        <v>-40.697386000000002</v>
      </c>
      <c r="G98" s="34">
        <v>167</v>
      </c>
      <c r="H98" s="35">
        <v>154.17084177000001</v>
      </c>
      <c r="I98" s="35">
        <f t="shared" si="7"/>
        <v>151.09513222000001</v>
      </c>
      <c r="J98" s="35">
        <v>141.94673960619139</v>
      </c>
      <c r="K98" s="163">
        <f t="shared" si="8"/>
        <v>6.4449473367189647E-2</v>
      </c>
    </row>
    <row r="99" spans="1:11" s="36" customFormat="1" ht="14.25" customHeight="1">
      <c r="A99" s="46">
        <v>5</v>
      </c>
      <c r="B99" s="35" t="s">
        <v>139</v>
      </c>
      <c r="C99" s="34">
        <v>15</v>
      </c>
      <c r="D99" s="35">
        <v>117.071428</v>
      </c>
      <c r="E99" s="34">
        <v>4</v>
      </c>
      <c r="F99" s="35">
        <v>9.9759799999999998</v>
      </c>
      <c r="G99" s="34">
        <v>4</v>
      </c>
      <c r="H99" s="35">
        <v>0.93411854000000005</v>
      </c>
      <c r="I99" s="35">
        <f t="shared" si="7"/>
        <v>127.98152653999999</v>
      </c>
      <c r="J99" s="35">
        <v>162.15790386</v>
      </c>
      <c r="K99" s="163">
        <f t="shared" si="8"/>
        <v>-0.21075986126156632</v>
      </c>
    </row>
    <row r="100" spans="1:11" s="36" customFormat="1" ht="14.25" customHeight="1">
      <c r="A100" s="46">
        <v>6</v>
      </c>
      <c r="B100" s="35" t="s">
        <v>136</v>
      </c>
      <c r="C100" s="34">
        <v>27</v>
      </c>
      <c r="D100" s="35">
        <v>41.816743000000002</v>
      </c>
      <c r="E100" s="34">
        <v>8</v>
      </c>
      <c r="F100" s="35">
        <v>23.510885359374999</v>
      </c>
      <c r="G100" s="34">
        <v>19</v>
      </c>
      <c r="H100" s="35">
        <v>55.672546870000005</v>
      </c>
      <c r="I100" s="35">
        <f t="shared" si="7"/>
        <v>121.000175229375</v>
      </c>
      <c r="J100" s="35">
        <v>91.309266769999994</v>
      </c>
      <c r="K100" s="163">
        <f t="shared" si="8"/>
        <v>0.32516862208699804</v>
      </c>
    </row>
    <row r="101" spans="1:11" s="36" customFormat="1" ht="14.25" customHeight="1">
      <c r="A101" s="46">
        <v>7</v>
      </c>
      <c r="B101" s="35" t="s">
        <v>134</v>
      </c>
      <c r="C101" s="34">
        <v>3</v>
      </c>
      <c r="D101" s="35">
        <v>101.21</v>
      </c>
      <c r="E101" s="34">
        <v>3</v>
      </c>
      <c r="F101" s="35">
        <v>19.754249999999999</v>
      </c>
      <c r="G101" s="34">
        <v>0</v>
      </c>
      <c r="H101" s="35">
        <v>0</v>
      </c>
      <c r="I101" s="35">
        <f t="shared" si="7"/>
        <v>120.96424999999999</v>
      </c>
      <c r="J101" s="35">
        <v>40.897594669999997</v>
      </c>
      <c r="K101" s="163">
        <f t="shared" si="8"/>
        <v>1.9577350691661106</v>
      </c>
    </row>
    <row r="102" spans="1:11" s="36" customFormat="1" ht="14.25" customHeight="1">
      <c r="A102" s="46">
        <v>8</v>
      </c>
      <c r="B102" s="35" t="s">
        <v>137</v>
      </c>
      <c r="C102" s="34">
        <v>4</v>
      </c>
      <c r="D102" s="35">
        <v>115</v>
      </c>
      <c r="E102" s="34">
        <v>0</v>
      </c>
      <c r="F102" s="35">
        <v>0</v>
      </c>
      <c r="G102" s="34">
        <v>1</v>
      </c>
      <c r="H102" s="35">
        <v>1.1573999999999999E-2</v>
      </c>
      <c r="I102" s="35">
        <f t="shared" si="7"/>
        <v>115.011574</v>
      </c>
      <c r="J102" s="35">
        <v>285.86715900000002</v>
      </c>
      <c r="K102" s="163">
        <f t="shared" si="8"/>
        <v>-0.59767475773598755</v>
      </c>
    </row>
    <row r="103" spans="1:11" s="36" customFormat="1" ht="14.25" customHeight="1">
      <c r="A103" s="46">
        <v>9</v>
      </c>
      <c r="B103" s="35" t="s">
        <v>151</v>
      </c>
      <c r="C103" s="34">
        <v>8</v>
      </c>
      <c r="D103" s="35">
        <v>112.676776</v>
      </c>
      <c r="E103" s="34">
        <v>0</v>
      </c>
      <c r="F103" s="35">
        <v>0</v>
      </c>
      <c r="G103" s="34">
        <v>0</v>
      </c>
      <c r="H103" s="35">
        <v>0</v>
      </c>
      <c r="I103" s="35">
        <f t="shared" si="7"/>
        <v>112.676776</v>
      </c>
      <c r="J103" s="35">
        <v>76.650800000000004</v>
      </c>
      <c r="K103" s="163">
        <f t="shared" si="8"/>
        <v>0.4700013046178253</v>
      </c>
    </row>
    <row r="104" spans="1:11" s="36" customFormat="1" ht="14.25" customHeight="1">
      <c r="A104" s="46">
        <v>10</v>
      </c>
      <c r="B104" s="35" t="s">
        <v>143</v>
      </c>
      <c r="C104" s="34">
        <v>10</v>
      </c>
      <c r="D104" s="35">
        <v>20.952479180000001</v>
      </c>
      <c r="E104" s="34">
        <v>11</v>
      </c>
      <c r="F104" s="35">
        <v>69.081558999999999</v>
      </c>
      <c r="G104" s="34">
        <v>8</v>
      </c>
      <c r="H104" s="35">
        <v>12.71884889</v>
      </c>
      <c r="I104" s="35">
        <f t="shared" si="7"/>
        <v>102.75288707</v>
      </c>
      <c r="J104" s="35">
        <v>50.206825439999996</v>
      </c>
      <c r="K104" s="163">
        <f t="shared" si="8"/>
        <v>1.0465919956001906</v>
      </c>
    </row>
    <row r="105" spans="1:11" s="36" customFormat="1" ht="14.25" customHeight="1">
      <c r="A105" s="46">
        <v>11</v>
      </c>
      <c r="B105" s="35" t="s">
        <v>155</v>
      </c>
      <c r="C105" s="34">
        <v>2</v>
      </c>
      <c r="D105" s="35">
        <v>15.8</v>
      </c>
      <c r="E105" s="34">
        <v>5</v>
      </c>
      <c r="F105" s="35">
        <v>46.817982000000001</v>
      </c>
      <c r="G105" s="34">
        <v>1</v>
      </c>
      <c r="H105" s="35">
        <v>4.4588570000000001</v>
      </c>
      <c r="I105" s="35">
        <f t="shared" si="7"/>
        <v>67.076838999999993</v>
      </c>
      <c r="J105" s="35">
        <v>8.25</v>
      </c>
      <c r="K105" s="163">
        <f t="shared" si="8"/>
        <v>7.1305259393939391</v>
      </c>
    </row>
    <row r="106" spans="1:11" s="36" customFormat="1" ht="14.25" customHeight="1">
      <c r="A106" s="46">
        <v>12</v>
      </c>
      <c r="B106" s="35" t="s">
        <v>141</v>
      </c>
      <c r="C106" s="34">
        <v>8</v>
      </c>
      <c r="D106" s="35">
        <v>50.002912000000002</v>
      </c>
      <c r="E106" s="34">
        <v>1</v>
      </c>
      <c r="F106" s="35">
        <v>3</v>
      </c>
      <c r="G106" s="34">
        <v>1</v>
      </c>
      <c r="H106" s="35">
        <v>2.0555219999999998</v>
      </c>
      <c r="I106" s="35">
        <f t="shared" si="7"/>
        <v>55.058434000000005</v>
      </c>
      <c r="J106" s="35">
        <v>133.28969254</v>
      </c>
      <c r="K106" s="163">
        <f t="shared" si="8"/>
        <v>-0.58692654359993313</v>
      </c>
    </row>
    <row r="107" spans="1:11" s="36" customFormat="1" ht="14.25" customHeight="1">
      <c r="A107" s="46">
        <v>13</v>
      </c>
      <c r="B107" s="35" t="s">
        <v>145</v>
      </c>
      <c r="C107" s="34">
        <v>3</v>
      </c>
      <c r="D107" s="35">
        <v>13</v>
      </c>
      <c r="E107" s="34">
        <v>11</v>
      </c>
      <c r="F107" s="35">
        <v>32.796523999999998</v>
      </c>
      <c r="G107" s="34">
        <v>2</v>
      </c>
      <c r="H107" s="35">
        <v>0.33814175000000002</v>
      </c>
      <c r="I107" s="35">
        <f t="shared" si="7"/>
        <v>46.134665749999996</v>
      </c>
      <c r="J107" s="35">
        <v>234.1328783125</v>
      </c>
      <c r="K107" s="163">
        <f t="shared" si="8"/>
        <v>-0.80295520183874602</v>
      </c>
    </row>
    <row r="108" spans="1:11" s="36" customFormat="1" ht="14.25" customHeight="1">
      <c r="A108" s="46">
        <v>14</v>
      </c>
      <c r="B108" s="35" t="s">
        <v>147</v>
      </c>
      <c r="C108" s="34">
        <v>2</v>
      </c>
      <c r="D108" s="35">
        <v>16</v>
      </c>
      <c r="E108" s="34">
        <v>3</v>
      </c>
      <c r="F108" s="35">
        <v>28.35</v>
      </c>
      <c r="G108" s="34">
        <v>1</v>
      </c>
      <c r="H108" s="35">
        <v>0.16627600000000001</v>
      </c>
      <c r="I108" s="35">
        <f t="shared" si="7"/>
        <v>44.516276000000005</v>
      </c>
      <c r="J108" s="35">
        <v>21.459931000000001</v>
      </c>
      <c r="K108" s="163">
        <f t="shared" si="8"/>
        <v>1.074390453538737</v>
      </c>
    </row>
    <row r="109" spans="1:11" s="36" customFormat="1" ht="14.25" customHeight="1">
      <c r="A109" s="46">
        <v>15</v>
      </c>
      <c r="B109" s="35" t="s">
        <v>159</v>
      </c>
      <c r="C109" s="34">
        <v>1</v>
      </c>
      <c r="D109" s="35">
        <v>35</v>
      </c>
      <c r="E109" s="34">
        <v>0</v>
      </c>
      <c r="F109" s="35">
        <v>0</v>
      </c>
      <c r="G109" s="34">
        <v>0</v>
      </c>
      <c r="H109" s="35">
        <v>0</v>
      </c>
      <c r="I109" s="35">
        <f t="shared" si="7"/>
        <v>35</v>
      </c>
      <c r="J109" s="35">
        <v>0</v>
      </c>
      <c r="K109" s="163"/>
    </row>
    <row r="110" spans="1:11" s="36" customFormat="1" ht="14.25" customHeight="1">
      <c r="A110" s="46">
        <v>16</v>
      </c>
      <c r="B110" s="35" t="s">
        <v>148</v>
      </c>
      <c r="C110" s="34">
        <v>4</v>
      </c>
      <c r="D110" s="35">
        <v>20.946545</v>
      </c>
      <c r="E110" s="34">
        <v>4</v>
      </c>
      <c r="F110" s="35">
        <v>11</v>
      </c>
      <c r="G110" s="34">
        <v>1</v>
      </c>
      <c r="H110" s="35">
        <v>0.59796700000000003</v>
      </c>
      <c r="I110" s="35">
        <f t="shared" si="7"/>
        <v>32.544511999999997</v>
      </c>
      <c r="J110" s="35">
        <v>20.145554389999997</v>
      </c>
      <c r="K110" s="163">
        <f>I110/J110-1</f>
        <v>0.61546867214310508</v>
      </c>
    </row>
    <row r="111" spans="1:11" s="36" customFormat="1" ht="14.25" customHeight="1">
      <c r="A111" s="46">
        <v>17</v>
      </c>
      <c r="B111" s="35" t="s">
        <v>247</v>
      </c>
      <c r="C111" s="34">
        <v>1</v>
      </c>
      <c r="D111" s="35">
        <v>30.295262999999998</v>
      </c>
      <c r="E111" s="34">
        <v>0</v>
      </c>
      <c r="F111" s="35">
        <v>0</v>
      </c>
      <c r="G111" s="34">
        <v>0</v>
      </c>
      <c r="H111" s="35">
        <v>0</v>
      </c>
      <c r="I111" s="35">
        <f t="shared" si="7"/>
        <v>30.295262999999998</v>
      </c>
      <c r="J111" s="35">
        <v>0</v>
      </c>
      <c r="K111" s="163"/>
    </row>
    <row r="112" spans="1:11" s="36" customFormat="1" ht="14.25" customHeight="1">
      <c r="A112" s="46">
        <v>18</v>
      </c>
      <c r="B112" s="35" t="s">
        <v>179</v>
      </c>
      <c r="C112" s="34">
        <v>1</v>
      </c>
      <c r="D112" s="35">
        <v>19.085360000000001</v>
      </c>
      <c r="E112" s="34">
        <v>0</v>
      </c>
      <c r="F112" s="35">
        <v>0</v>
      </c>
      <c r="G112" s="34">
        <v>0</v>
      </c>
      <c r="H112" s="35">
        <v>0</v>
      </c>
      <c r="I112" s="35">
        <f t="shared" si="7"/>
        <v>19.085360000000001</v>
      </c>
      <c r="J112" s="35">
        <v>0</v>
      </c>
      <c r="K112" s="163"/>
    </row>
    <row r="113" spans="1:11" s="36" customFormat="1" ht="14.25" customHeight="1">
      <c r="A113" s="46">
        <v>19</v>
      </c>
      <c r="B113" s="35" t="s">
        <v>153</v>
      </c>
      <c r="C113" s="34">
        <v>2</v>
      </c>
      <c r="D113" s="35">
        <v>5.9767539999999997</v>
      </c>
      <c r="E113" s="34">
        <v>2</v>
      </c>
      <c r="F113" s="35">
        <v>11.021070999999999</v>
      </c>
      <c r="G113" s="34">
        <v>0</v>
      </c>
      <c r="H113" s="35">
        <v>0</v>
      </c>
      <c r="I113" s="35">
        <f t="shared" si="7"/>
        <v>16.997824999999999</v>
      </c>
      <c r="J113" s="35">
        <v>-2.5</v>
      </c>
      <c r="K113" s="163">
        <f t="shared" ref="K113:K126" si="9">I113/J113-1</f>
        <v>-7.7991299999999999</v>
      </c>
    </row>
    <row r="114" spans="1:11" s="36" customFormat="1" ht="14.25" customHeight="1">
      <c r="A114" s="46">
        <v>20</v>
      </c>
      <c r="B114" s="35" t="s">
        <v>161</v>
      </c>
      <c r="C114" s="34">
        <v>2</v>
      </c>
      <c r="D114" s="35">
        <v>18.518391999999999</v>
      </c>
      <c r="E114" s="34">
        <v>1</v>
      </c>
      <c r="F114" s="35">
        <v>-2</v>
      </c>
      <c r="G114" s="34">
        <v>0</v>
      </c>
      <c r="H114" s="35">
        <v>0</v>
      </c>
      <c r="I114" s="35">
        <f t="shared" si="7"/>
        <v>16.518391999999999</v>
      </c>
      <c r="J114" s="35">
        <v>23.390045000000001</v>
      </c>
      <c r="K114" s="163">
        <f t="shared" si="9"/>
        <v>-0.29378536894648988</v>
      </c>
    </row>
    <row r="115" spans="1:11" s="36" customFormat="1" ht="14.25" customHeight="1">
      <c r="A115" s="46">
        <v>21</v>
      </c>
      <c r="B115" s="35" t="s">
        <v>149</v>
      </c>
      <c r="C115" s="34">
        <v>5</v>
      </c>
      <c r="D115" s="35">
        <v>20.271037</v>
      </c>
      <c r="E115" s="34">
        <v>3</v>
      </c>
      <c r="F115" s="35">
        <v>-8.9710000000000001</v>
      </c>
      <c r="G115" s="34">
        <v>0</v>
      </c>
      <c r="H115" s="35">
        <v>0</v>
      </c>
      <c r="I115" s="35">
        <f t="shared" si="7"/>
        <v>11.300037</v>
      </c>
      <c r="J115" s="35">
        <v>16.734549999999999</v>
      </c>
      <c r="K115" s="163">
        <f t="shared" si="9"/>
        <v>-0.32474808106581887</v>
      </c>
    </row>
    <row r="116" spans="1:11" s="36" customFormat="1" ht="14.25" customHeight="1">
      <c r="A116" s="46">
        <v>22</v>
      </c>
      <c r="B116" s="35" t="s">
        <v>158</v>
      </c>
      <c r="C116" s="34">
        <v>1</v>
      </c>
      <c r="D116" s="35">
        <v>8.2489539999999995</v>
      </c>
      <c r="E116" s="34">
        <v>0</v>
      </c>
      <c r="F116" s="35">
        <v>0</v>
      </c>
      <c r="G116" s="34">
        <v>0</v>
      </c>
      <c r="H116" s="35">
        <v>0</v>
      </c>
      <c r="I116" s="35">
        <f t="shared" si="7"/>
        <v>8.2489539999999995</v>
      </c>
      <c r="J116" s="35">
        <v>21.7</v>
      </c>
      <c r="K116" s="163">
        <f t="shared" si="9"/>
        <v>-0.61986387096774198</v>
      </c>
    </row>
    <row r="117" spans="1:11" s="36" customFormat="1" ht="14.25" customHeight="1">
      <c r="A117" s="46">
        <v>23</v>
      </c>
      <c r="B117" s="35" t="s">
        <v>166</v>
      </c>
      <c r="C117" s="34">
        <v>2</v>
      </c>
      <c r="D117" s="35">
        <v>7.7</v>
      </c>
      <c r="E117" s="34">
        <v>1</v>
      </c>
      <c r="F117" s="35">
        <v>0.36959599999999998</v>
      </c>
      <c r="G117" s="34">
        <v>0</v>
      </c>
      <c r="H117" s="35">
        <v>0</v>
      </c>
      <c r="I117" s="35">
        <f t="shared" si="7"/>
        <v>8.0695960000000007</v>
      </c>
      <c r="J117" s="35">
        <v>28.82660319</v>
      </c>
      <c r="K117" s="163">
        <f t="shared" si="9"/>
        <v>-0.72006427719519317</v>
      </c>
    </row>
    <row r="118" spans="1:11" s="36" customFormat="1" ht="14.25" customHeight="1">
      <c r="A118" s="46">
        <v>24</v>
      </c>
      <c r="B118" s="35" t="s">
        <v>165</v>
      </c>
      <c r="C118" s="34">
        <v>0</v>
      </c>
      <c r="D118" s="35">
        <v>0</v>
      </c>
      <c r="E118" s="34">
        <v>2</v>
      </c>
      <c r="F118" s="35">
        <v>8</v>
      </c>
      <c r="G118" s="34">
        <v>0</v>
      </c>
      <c r="H118" s="35">
        <v>0</v>
      </c>
      <c r="I118" s="35">
        <f t="shared" si="7"/>
        <v>8</v>
      </c>
      <c r="J118" s="35">
        <v>40</v>
      </c>
      <c r="K118" s="163">
        <f t="shared" si="9"/>
        <v>-0.8</v>
      </c>
    </row>
    <row r="119" spans="1:11" s="36" customFormat="1" ht="14.25" customHeight="1">
      <c r="A119" s="46">
        <v>25</v>
      </c>
      <c r="B119" s="35" t="s">
        <v>146</v>
      </c>
      <c r="C119" s="34">
        <v>9</v>
      </c>
      <c r="D119" s="35">
        <v>7.3784414099999989</v>
      </c>
      <c r="E119" s="34">
        <v>2</v>
      </c>
      <c r="F119" s="35">
        <v>0.200656</v>
      </c>
      <c r="G119" s="34">
        <v>1</v>
      </c>
      <c r="H119" s="35">
        <v>2.2158270000000001E-2</v>
      </c>
      <c r="I119" s="35">
        <f t="shared" si="7"/>
        <v>7.6012556799999995</v>
      </c>
      <c r="J119" s="35">
        <v>21.706414390000003</v>
      </c>
      <c r="K119" s="163">
        <f t="shared" si="9"/>
        <v>-0.64981523233510896</v>
      </c>
    </row>
    <row r="120" spans="1:11" s="36" customFormat="1" ht="14.25" customHeight="1">
      <c r="A120" s="46">
        <v>26</v>
      </c>
      <c r="B120" s="35" t="s">
        <v>157</v>
      </c>
      <c r="C120" s="34">
        <v>0</v>
      </c>
      <c r="D120" s="35">
        <v>0</v>
      </c>
      <c r="E120" s="34">
        <v>1</v>
      </c>
      <c r="F120" s="35">
        <v>6.38</v>
      </c>
      <c r="G120" s="34">
        <v>0</v>
      </c>
      <c r="H120" s="35">
        <v>0</v>
      </c>
      <c r="I120" s="35">
        <f t="shared" si="7"/>
        <v>6.38</v>
      </c>
      <c r="J120" s="35">
        <v>1.2788809999999999</v>
      </c>
      <c r="K120" s="163">
        <f t="shared" si="9"/>
        <v>3.9887362467657272</v>
      </c>
    </row>
    <row r="121" spans="1:11" s="36" customFormat="1" ht="14.25" customHeight="1">
      <c r="A121" s="46">
        <v>27</v>
      </c>
      <c r="B121" s="35" t="s">
        <v>144</v>
      </c>
      <c r="C121" s="34">
        <v>0</v>
      </c>
      <c r="D121" s="35">
        <v>0</v>
      </c>
      <c r="E121" s="34">
        <v>0</v>
      </c>
      <c r="F121" s="35">
        <v>0</v>
      </c>
      <c r="G121" s="34">
        <v>3</v>
      </c>
      <c r="H121" s="35">
        <v>6.0977824000000007</v>
      </c>
      <c r="I121" s="35">
        <f t="shared" si="7"/>
        <v>6.0977824000000007</v>
      </c>
      <c r="J121" s="35">
        <v>32.133333</v>
      </c>
      <c r="K121" s="163">
        <f t="shared" si="9"/>
        <v>-0.81023498558335039</v>
      </c>
    </row>
    <row r="122" spans="1:11" s="36" customFormat="1" ht="14.25" customHeight="1">
      <c r="A122" s="46">
        <v>28</v>
      </c>
      <c r="B122" s="35" t="s">
        <v>182</v>
      </c>
      <c r="C122" s="34">
        <v>0</v>
      </c>
      <c r="D122" s="35">
        <v>0</v>
      </c>
      <c r="E122" s="34">
        <v>1</v>
      </c>
      <c r="F122" s="35">
        <v>5.5588280000000001</v>
      </c>
      <c r="G122" s="34">
        <v>1</v>
      </c>
      <c r="H122" s="35">
        <v>1.0200000000000001E-2</v>
      </c>
      <c r="I122" s="35">
        <f t="shared" si="7"/>
        <v>5.5690280000000003</v>
      </c>
      <c r="J122" s="35">
        <v>3.3496999999999999E-2</v>
      </c>
      <c r="K122" s="163">
        <f t="shared" si="9"/>
        <v>165.25453025644089</v>
      </c>
    </row>
    <row r="123" spans="1:11" s="36" customFormat="1" ht="14.25" customHeight="1">
      <c r="A123" s="46">
        <v>29</v>
      </c>
      <c r="B123" s="35" t="s">
        <v>152</v>
      </c>
      <c r="C123" s="34">
        <v>3</v>
      </c>
      <c r="D123" s="35">
        <v>4.0383813999999996</v>
      </c>
      <c r="E123" s="34">
        <v>0</v>
      </c>
      <c r="F123" s="35">
        <v>0</v>
      </c>
      <c r="G123" s="34">
        <v>0</v>
      </c>
      <c r="H123" s="35">
        <v>0</v>
      </c>
      <c r="I123" s="35">
        <f t="shared" si="7"/>
        <v>4.0383813999999996</v>
      </c>
      <c r="J123" s="35">
        <v>0.5</v>
      </c>
      <c r="K123" s="163">
        <f t="shared" si="9"/>
        <v>7.0767627999999991</v>
      </c>
    </row>
    <row r="124" spans="1:11" s="36" customFormat="1" ht="14.25" customHeight="1">
      <c r="A124" s="46">
        <v>30</v>
      </c>
      <c r="B124" s="35" t="s">
        <v>154</v>
      </c>
      <c r="C124" s="34">
        <v>1</v>
      </c>
      <c r="D124" s="35">
        <v>3.1771820000000002</v>
      </c>
      <c r="E124" s="34">
        <v>0</v>
      </c>
      <c r="F124" s="35">
        <v>0</v>
      </c>
      <c r="G124" s="34">
        <v>0</v>
      </c>
      <c r="H124" s="35">
        <v>0</v>
      </c>
      <c r="I124" s="35">
        <f t="shared" si="7"/>
        <v>3.1771820000000002</v>
      </c>
      <c r="J124" s="35">
        <v>22.13</v>
      </c>
      <c r="K124" s="163">
        <f t="shared" si="9"/>
        <v>-0.85643099864437411</v>
      </c>
    </row>
    <row r="125" spans="1:11" s="36" customFormat="1" ht="14.25" customHeight="1">
      <c r="A125" s="46">
        <v>31</v>
      </c>
      <c r="B125" s="47" t="s">
        <v>171</v>
      </c>
      <c r="C125" s="34">
        <v>1</v>
      </c>
      <c r="D125" s="35">
        <v>1.9836549999999999</v>
      </c>
      <c r="E125" s="34">
        <v>0</v>
      </c>
      <c r="F125" s="35">
        <v>0</v>
      </c>
      <c r="G125" s="34">
        <v>6</v>
      </c>
      <c r="H125" s="35">
        <v>6.8514000000000005E-2</v>
      </c>
      <c r="I125" s="35">
        <f t="shared" si="7"/>
        <v>2.0521690000000001</v>
      </c>
      <c r="J125" s="35">
        <v>11.07350289</v>
      </c>
      <c r="K125" s="163">
        <f t="shared" si="9"/>
        <v>-0.81467752161303675</v>
      </c>
    </row>
    <row r="126" spans="1:11" s="36" customFormat="1" ht="14.25" customHeight="1">
      <c r="A126" s="46">
        <v>32</v>
      </c>
      <c r="B126" s="35" t="s">
        <v>160</v>
      </c>
      <c r="C126" s="34">
        <v>1</v>
      </c>
      <c r="D126" s="35">
        <v>1.77555</v>
      </c>
      <c r="E126" s="34">
        <v>0</v>
      </c>
      <c r="F126" s="35">
        <v>0</v>
      </c>
      <c r="G126" s="34">
        <v>0</v>
      </c>
      <c r="H126" s="35">
        <v>0</v>
      </c>
      <c r="I126" s="35">
        <f t="shared" si="7"/>
        <v>1.77555</v>
      </c>
      <c r="J126" s="35">
        <v>17.718997999999999</v>
      </c>
      <c r="K126" s="163">
        <f t="shared" si="9"/>
        <v>-0.89979399512320057</v>
      </c>
    </row>
    <row r="127" spans="1:11" s="36" customFormat="1" ht="14.25" customHeight="1">
      <c r="A127" s="46">
        <v>33</v>
      </c>
      <c r="B127" s="35" t="s">
        <v>168</v>
      </c>
      <c r="C127" s="34">
        <v>1</v>
      </c>
      <c r="D127" s="35">
        <v>0.79200000000000004</v>
      </c>
      <c r="E127" s="34">
        <v>0</v>
      </c>
      <c r="F127" s="35">
        <v>0</v>
      </c>
      <c r="G127" s="34">
        <v>0</v>
      </c>
      <c r="H127" s="35">
        <v>0</v>
      </c>
      <c r="I127" s="35">
        <f t="shared" si="7"/>
        <v>0.79200000000000004</v>
      </c>
      <c r="J127" s="35">
        <v>0</v>
      </c>
      <c r="K127" s="163"/>
    </row>
    <row r="128" spans="1:11" s="36" customFormat="1" ht="14.25" customHeight="1">
      <c r="A128" s="46">
        <v>34</v>
      </c>
      <c r="B128" s="35" t="s">
        <v>167</v>
      </c>
      <c r="C128" s="34">
        <v>0</v>
      </c>
      <c r="D128" s="35">
        <v>0</v>
      </c>
      <c r="E128" s="34">
        <v>0</v>
      </c>
      <c r="F128" s="35">
        <v>0</v>
      </c>
      <c r="G128" s="34">
        <v>3</v>
      </c>
      <c r="H128" s="35">
        <v>0.26515929999999999</v>
      </c>
      <c r="I128" s="35">
        <f t="shared" si="7"/>
        <v>0.26515929999999999</v>
      </c>
      <c r="J128" s="35">
        <v>2</v>
      </c>
      <c r="K128" s="163">
        <f>I128/J128-1</f>
        <v>-0.86742034999999995</v>
      </c>
    </row>
    <row r="129" spans="1:11" s="36" customFormat="1" ht="14.25" customHeight="1">
      <c r="A129" s="46">
        <v>35</v>
      </c>
      <c r="B129" s="35" t="s">
        <v>164</v>
      </c>
      <c r="C129" s="34">
        <v>1</v>
      </c>
      <c r="D129" s="35">
        <v>0.10915800000000001</v>
      </c>
      <c r="E129" s="34">
        <v>0</v>
      </c>
      <c r="F129" s="35">
        <v>0</v>
      </c>
      <c r="G129" s="34">
        <v>0</v>
      </c>
      <c r="H129" s="35">
        <v>0</v>
      </c>
      <c r="I129" s="35">
        <f t="shared" si="7"/>
        <v>0.10915800000000001</v>
      </c>
      <c r="J129" s="35">
        <v>0</v>
      </c>
      <c r="K129" s="163"/>
    </row>
    <row r="130" spans="1:11" s="36" customFormat="1" ht="14.25" customHeight="1">
      <c r="A130" s="46">
        <v>36</v>
      </c>
      <c r="B130" s="35" t="s">
        <v>142</v>
      </c>
      <c r="C130" s="34">
        <v>2</v>
      </c>
      <c r="D130" s="35">
        <v>4.42</v>
      </c>
      <c r="E130" s="34">
        <v>4</v>
      </c>
      <c r="F130" s="35">
        <v>-4.3773390000000001</v>
      </c>
      <c r="G130" s="34">
        <v>0</v>
      </c>
      <c r="H130" s="35">
        <v>0</v>
      </c>
      <c r="I130" s="35">
        <f t="shared" si="7"/>
        <v>4.2660999999999838E-2</v>
      </c>
      <c r="J130" s="35">
        <v>18.378899000000001</v>
      </c>
      <c r="K130" s="163">
        <f>I130/J130-1</f>
        <v>-0.99767880546054477</v>
      </c>
    </row>
    <row r="131" spans="1:11" s="36" customFormat="1" ht="14.25" customHeight="1">
      <c r="A131" s="46">
        <v>37</v>
      </c>
      <c r="B131" s="47" t="s">
        <v>173</v>
      </c>
      <c r="C131" s="34">
        <v>0</v>
      </c>
      <c r="D131" s="35">
        <v>0</v>
      </c>
      <c r="E131" s="34">
        <v>0</v>
      </c>
      <c r="F131" s="35">
        <v>0</v>
      </c>
      <c r="G131" s="34">
        <v>1</v>
      </c>
      <c r="H131" s="35">
        <v>1.427898E-2</v>
      </c>
      <c r="I131" s="35">
        <f t="shared" si="7"/>
        <v>1.427898E-2</v>
      </c>
      <c r="J131" s="35">
        <v>13.641664</v>
      </c>
      <c r="K131" s="163">
        <f>I131/J131-1</f>
        <v>-0.99895328165244357</v>
      </c>
    </row>
    <row r="132" spans="1:11" s="36" customFormat="1" ht="14.25" customHeight="1">
      <c r="A132" s="46">
        <v>38</v>
      </c>
      <c r="B132" s="35" t="s">
        <v>132</v>
      </c>
      <c r="C132" s="34">
        <v>0</v>
      </c>
      <c r="D132" s="35">
        <v>0</v>
      </c>
      <c r="E132" s="34">
        <v>1</v>
      </c>
      <c r="F132" s="35">
        <v>-8.6140139999999992</v>
      </c>
      <c r="G132" s="34">
        <v>0</v>
      </c>
      <c r="H132" s="35">
        <v>0</v>
      </c>
      <c r="I132" s="35">
        <f t="shared" si="7"/>
        <v>-8.6140139999999992</v>
      </c>
      <c r="J132" s="35">
        <v>16</v>
      </c>
      <c r="K132" s="163">
        <f>I132/J132-1</f>
        <v>-1.5383758749999998</v>
      </c>
    </row>
    <row r="133" spans="1:11" s="36" customFormat="1" ht="14.25" customHeight="1">
      <c r="A133" s="46">
        <v>39</v>
      </c>
      <c r="B133" s="149" t="s">
        <v>162</v>
      </c>
      <c r="C133" s="34">
        <v>0</v>
      </c>
      <c r="D133" s="35">
        <v>0</v>
      </c>
      <c r="E133" s="34">
        <v>1</v>
      </c>
      <c r="F133" s="35">
        <v>-32.547463999999998</v>
      </c>
      <c r="G133" s="34">
        <v>1</v>
      </c>
      <c r="H133" s="35">
        <v>4.4099863200000007</v>
      </c>
      <c r="I133" s="35">
        <f t="shared" si="7"/>
        <v>-28.137477679999996</v>
      </c>
      <c r="J133" s="35">
        <v>134.286563</v>
      </c>
      <c r="K133" s="163">
        <f>I133/J133-1</f>
        <v>-1.2095330839616469</v>
      </c>
    </row>
    <row r="134" spans="1:11" s="40" customFormat="1" ht="14.25">
      <c r="A134" s="183" t="s">
        <v>48</v>
      </c>
      <c r="B134" s="184"/>
      <c r="C134" s="50">
        <f t="shared" ref="C134:I134" si="10">SUM(C95:C133)</f>
        <v>282</v>
      </c>
      <c r="D134" s="51">
        <f t="shared" si="10"/>
        <v>1286.8350724599998</v>
      </c>
      <c r="E134" s="50">
        <f t="shared" si="10"/>
        <v>137</v>
      </c>
      <c r="F134" s="51">
        <f t="shared" si="10"/>
        <v>2725.0914836093752</v>
      </c>
      <c r="G134" s="50">
        <f t="shared" si="10"/>
        <v>260</v>
      </c>
      <c r="H134" s="51">
        <f t="shared" si="10"/>
        <v>322.85922788999994</v>
      </c>
      <c r="I134" s="51">
        <f t="shared" si="10"/>
        <v>4334.7857839593762</v>
      </c>
      <c r="J134" s="98"/>
      <c r="K134" s="169">
        <f>K26</f>
        <v>0.48557877914477299</v>
      </c>
    </row>
    <row r="137" spans="1:11" ht="15.75">
      <c r="A137" s="181" t="s">
        <v>311</v>
      </c>
      <c r="B137" s="181"/>
      <c r="C137" s="181"/>
      <c r="D137" s="181"/>
      <c r="E137" s="181"/>
      <c r="F137" s="181"/>
      <c r="G137" s="181"/>
      <c r="H137" s="181"/>
      <c r="I137" s="181"/>
      <c r="J137" s="181"/>
      <c r="K137" s="181"/>
    </row>
    <row r="138" spans="1:11">
      <c r="A138" s="182" t="str">
        <f>A7</f>
        <v>Tính từ 01/01/2024 đến 31/01/2025</v>
      </c>
      <c r="B138" s="182"/>
      <c r="C138" s="182"/>
      <c r="D138" s="182"/>
      <c r="E138" s="182"/>
      <c r="F138" s="182"/>
      <c r="G138" s="182"/>
      <c r="H138" s="182"/>
      <c r="I138" s="182"/>
      <c r="J138" s="182"/>
      <c r="K138" s="182"/>
    </row>
    <row r="139" spans="1:11">
      <c r="E139" s="24"/>
      <c r="F139" s="49"/>
      <c r="J139" s="23"/>
    </row>
    <row r="140" spans="1:11" ht="60.75" customHeight="1">
      <c r="A140" s="29" t="s">
        <v>1</v>
      </c>
      <c r="B140" s="30" t="s">
        <v>269</v>
      </c>
      <c r="C140" s="29" t="s">
        <v>294</v>
      </c>
      <c r="D140" s="30" t="s">
        <v>313</v>
      </c>
      <c r="E140" s="29" t="s">
        <v>314</v>
      </c>
      <c r="F140" s="30" t="s">
        <v>27</v>
      </c>
      <c r="G140" s="29" t="s">
        <v>316</v>
      </c>
      <c r="H140" s="30" t="s">
        <v>28</v>
      </c>
      <c r="I140" s="30" t="s">
        <v>29</v>
      </c>
      <c r="J140" s="95" t="s">
        <v>304</v>
      </c>
      <c r="K140" s="173" t="s">
        <v>305</v>
      </c>
    </row>
    <row r="141" spans="1:11" s="104" customFormat="1" ht="14.25" customHeight="1">
      <c r="A141" s="101" t="s">
        <v>270</v>
      </c>
      <c r="B141" s="102" t="s">
        <v>271</v>
      </c>
      <c r="C141" s="103">
        <f t="shared" ref="C141:H141" si="11">SUM(C142:C152)</f>
        <v>92</v>
      </c>
      <c r="D141" s="116">
        <f t="shared" si="11"/>
        <v>527.94220901999995</v>
      </c>
      <c r="E141" s="103">
        <f t="shared" si="11"/>
        <v>42</v>
      </c>
      <c r="F141" s="116">
        <f>SUM(F142:F152)</f>
        <v>1911.3939589999998</v>
      </c>
      <c r="G141" s="103">
        <f t="shared" si="11"/>
        <v>33</v>
      </c>
      <c r="H141" s="116">
        <f t="shared" si="11"/>
        <v>28.273030940000005</v>
      </c>
      <c r="I141" s="99">
        <f>SUM(I142:I152)</f>
        <v>2467.6091989599995</v>
      </c>
      <c r="J141" s="99">
        <v>1554.9674190493752</v>
      </c>
      <c r="K141" s="166">
        <f t="shared" ref="K141:K162" si="12">I141/J141-1</f>
        <v>0.58692019442347232</v>
      </c>
    </row>
    <row r="142" spans="1:11" s="36" customFormat="1" ht="14.25" customHeight="1">
      <c r="A142" s="46">
        <v>1</v>
      </c>
      <c r="B142" s="105" t="s">
        <v>140</v>
      </c>
      <c r="C142" s="105">
        <f t="shared" ref="C142:C152" si="13">VLOOKUP(B142,$B$95:$K$133,2,FALSE)</f>
        <v>29</v>
      </c>
      <c r="D142" s="106">
        <f t="shared" ref="D142:D152" si="14">VLOOKUP(B142,$B$95:$K$133,3,FALSE)</f>
        <v>175.029088</v>
      </c>
      <c r="E142" s="105">
        <f t="shared" ref="E142:E152" si="15">VLOOKUP(B142,$B$95:$K$133,4,FALSE)</f>
        <v>13</v>
      </c>
      <c r="F142" s="106">
        <f t="shared" ref="F142:F152" si="16">VLOOKUP(B142,$B$95:$K$133,5,FALSE)</f>
        <v>1215.8416099999999</v>
      </c>
      <c r="G142" s="105">
        <f t="shared" ref="G142:G152" si="17">VLOOKUP(B142,$B$95:$K$133,6,FALSE)</f>
        <v>4</v>
      </c>
      <c r="H142" s="106">
        <f t="shared" ref="H142:H152" si="18">VLOOKUP(B142,$B$95:$K$133,7,FALSE)</f>
        <v>3.7153475900000004</v>
      </c>
      <c r="I142" s="106">
        <f t="shared" ref="I142:I152" si="19">VLOOKUP(B142,$B$95:$K$133,8,FALSE)</f>
        <v>1394.5860455899999</v>
      </c>
      <c r="J142" s="35">
        <v>230.06570131499998</v>
      </c>
      <c r="K142" s="163">
        <f t="shared" ref="K142:K152" si="20">I142/J142-1</f>
        <v>5.0616860210752099</v>
      </c>
    </row>
    <row r="143" spans="1:11" s="36" customFormat="1" ht="14.25" customHeight="1">
      <c r="A143" s="46">
        <v>2</v>
      </c>
      <c r="B143" s="37" t="s">
        <v>135</v>
      </c>
      <c r="C143" s="105">
        <f t="shared" si="13"/>
        <v>20</v>
      </c>
      <c r="D143" s="106">
        <f t="shared" si="14"/>
        <v>10.77539402</v>
      </c>
      <c r="E143" s="105">
        <f t="shared" si="15"/>
        <v>12</v>
      </c>
      <c r="F143" s="106">
        <f t="shared" si="16"/>
        <v>702.12217199999998</v>
      </c>
      <c r="G143" s="105">
        <f t="shared" si="17"/>
        <v>22</v>
      </c>
      <c r="H143" s="106">
        <f t="shared" si="18"/>
        <v>16.991780490000004</v>
      </c>
      <c r="I143" s="106">
        <f t="shared" si="19"/>
        <v>729.88934651</v>
      </c>
      <c r="J143" s="35">
        <v>716.423333334375</v>
      </c>
      <c r="K143" s="163">
        <f t="shared" si="20"/>
        <v>1.8796167781068185E-2</v>
      </c>
    </row>
    <row r="144" spans="1:11" s="36" customFormat="1" ht="14.25" customHeight="1">
      <c r="A144" s="46">
        <v>3</v>
      </c>
      <c r="B144" s="105" t="s">
        <v>139</v>
      </c>
      <c r="C144" s="105">
        <f t="shared" si="13"/>
        <v>15</v>
      </c>
      <c r="D144" s="106">
        <f t="shared" si="14"/>
        <v>117.071428</v>
      </c>
      <c r="E144" s="105">
        <f t="shared" si="15"/>
        <v>4</v>
      </c>
      <c r="F144" s="106">
        <f t="shared" si="16"/>
        <v>9.9759799999999998</v>
      </c>
      <c r="G144" s="105">
        <f t="shared" si="17"/>
        <v>4</v>
      </c>
      <c r="H144" s="106">
        <f t="shared" si="18"/>
        <v>0.93411854000000005</v>
      </c>
      <c r="I144" s="106">
        <f t="shared" si="19"/>
        <v>127.98152653999999</v>
      </c>
      <c r="J144" s="35">
        <v>162.15790386</v>
      </c>
      <c r="K144" s="163">
        <f t="shared" si="20"/>
        <v>-0.21075986126156632</v>
      </c>
    </row>
    <row r="145" spans="1:11" s="36" customFormat="1" ht="14.25" customHeight="1">
      <c r="A145" s="46">
        <v>4</v>
      </c>
      <c r="B145" s="105" t="s">
        <v>151</v>
      </c>
      <c r="C145" s="105">
        <f t="shared" si="13"/>
        <v>8</v>
      </c>
      <c r="D145" s="106">
        <f t="shared" si="14"/>
        <v>112.676776</v>
      </c>
      <c r="E145" s="105">
        <f t="shared" si="15"/>
        <v>0</v>
      </c>
      <c r="F145" s="106">
        <f t="shared" si="16"/>
        <v>0</v>
      </c>
      <c r="G145" s="105">
        <f t="shared" si="17"/>
        <v>0</v>
      </c>
      <c r="H145" s="106">
        <f t="shared" si="18"/>
        <v>0</v>
      </c>
      <c r="I145" s="106">
        <f t="shared" si="19"/>
        <v>112.676776</v>
      </c>
      <c r="J145" s="35">
        <v>76.650800000000004</v>
      </c>
      <c r="K145" s="163">
        <f t="shared" si="20"/>
        <v>0.4700013046178253</v>
      </c>
    </row>
    <row r="146" spans="1:11" s="36" customFormat="1" ht="14.25" customHeight="1">
      <c r="A146" s="46">
        <v>5</v>
      </c>
      <c r="B146" s="107" t="s">
        <v>141</v>
      </c>
      <c r="C146" s="105">
        <f t="shared" si="13"/>
        <v>8</v>
      </c>
      <c r="D146" s="106">
        <f t="shared" si="14"/>
        <v>50.002912000000002</v>
      </c>
      <c r="E146" s="105">
        <f t="shared" si="15"/>
        <v>1</v>
      </c>
      <c r="F146" s="106">
        <f t="shared" si="16"/>
        <v>3</v>
      </c>
      <c r="G146" s="105">
        <f t="shared" si="17"/>
        <v>1</v>
      </c>
      <c r="H146" s="106">
        <f t="shared" si="18"/>
        <v>2.0555219999999998</v>
      </c>
      <c r="I146" s="106">
        <f t="shared" si="19"/>
        <v>55.058434000000005</v>
      </c>
      <c r="J146" s="35">
        <v>133.28969254</v>
      </c>
      <c r="K146" s="163">
        <f t="shared" si="20"/>
        <v>-0.58692654359993313</v>
      </c>
    </row>
    <row r="147" spans="1:11" s="36" customFormat="1" ht="14.25" customHeight="1">
      <c r="A147" s="46">
        <v>6</v>
      </c>
      <c r="B147" s="105" t="s">
        <v>147</v>
      </c>
      <c r="C147" s="105">
        <f t="shared" si="13"/>
        <v>2</v>
      </c>
      <c r="D147" s="106">
        <f t="shared" si="14"/>
        <v>16</v>
      </c>
      <c r="E147" s="105">
        <f t="shared" si="15"/>
        <v>3</v>
      </c>
      <c r="F147" s="106">
        <f t="shared" si="16"/>
        <v>28.35</v>
      </c>
      <c r="G147" s="105">
        <f t="shared" si="17"/>
        <v>1</v>
      </c>
      <c r="H147" s="106">
        <f t="shared" si="18"/>
        <v>0.16627600000000001</v>
      </c>
      <c r="I147" s="106">
        <f t="shared" si="19"/>
        <v>44.516276000000005</v>
      </c>
      <c r="J147" s="35">
        <v>21.459931000000001</v>
      </c>
      <c r="K147" s="163">
        <f t="shared" si="20"/>
        <v>1.074390453538737</v>
      </c>
    </row>
    <row r="148" spans="1:11" s="36" customFormat="1" ht="14.25" customHeight="1">
      <c r="A148" s="46">
        <v>7</v>
      </c>
      <c r="B148" s="107" t="s">
        <v>161</v>
      </c>
      <c r="C148" s="105">
        <f t="shared" si="13"/>
        <v>2</v>
      </c>
      <c r="D148" s="106">
        <f t="shared" si="14"/>
        <v>18.518391999999999</v>
      </c>
      <c r="E148" s="105">
        <f t="shared" si="15"/>
        <v>1</v>
      </c>
      <c r="F148" s="106">
        <f t="shared" si="16"/>
        <v>-2</v>
      </c>
      <c r="G148" s="105">
        <f t="shared" si="17"/>
        <v>0</v>
      </c>
      <c r="H148" s="106">
        <f t="shared" si="18"/>
        <v>0</v>
      </c>
      <c r="I148" s="106">
        <f t="shared" si="19"/>
        <v>16.518391999999999</v>
      </c>
      <c r="J148" s="35">
        <v>23.390045000000001</v>
      </c>
      <c r="K148" s="163">
        <f t="shared" si="20"/>
        <v>-0.29378536894648988</v>
      </c>
    </row>
    <row r="149" spans="1:11" s="36" customFormat="1" ht="14.25" customHeight="1">
      <c r="A149" s="46">
        <v>8</v>
      </c>
      <c r="B149" s="107" t="s">
        <v>149</v>
      </c>
      <c r="C149" s="105">
        <f t="shared" si="13"/>
        <v>5</v>
      </c>
      <c r="D149" s="106">
        <f t="shared" si="14"/>
        <v>20.271037</v>
      </c>
      <c r="E149" s="105">
        <f t="shared" si="15"/>
        <v>3</v>
      </c>
      <c r="F149" s="106">
        <f t="shared" si="16"/>
        <v>-8.9710000000000001</v>
      </c>
      <c r="G149" s="105">
        <f t="shared" si="17"/>
        <v>0</v>
      </c>
      <c r="H149" s="106">
        <f t="shared" si="18"/>
        <v>0</v>
      </c>
      <c r="I149" s="106">
        <f t="shared" si="19"/>
        <v>11.300037</v>
      </c>
      <c r="J149" s="35">
        <v>16.734549999999999</v>
      </c>
      <c r="K149" s="163">
        <f t="shared" si="20"/>
        <v>-0.32474808106581887</v>
      </c>
    </row>
    <row r="150" spans="1:11" s="36" customFormat="1" ht="14.25" customHeight="1">
      <c r="A150" s="46">
        <v>9</v>
      </c>
      <c r="B150" s="105" t="s">
        <v>154</v>
      </c>
      <c r="C150" s="105">
        <f t="shared" si="13"/>
        <v>1</v>
      </c>
      <c r="D150" s="106">
        <f t="shared" si="14"/>
        <v>3.1771820000000002</v>
      </c>
      <c r="E150" s="105">
        <f t="shared" si="15"/>
        <v>0</v>
      </c>
      <c r="F150" s="106">
        <f t="shared" si="16"/>
        <v>0</v>
      </c>
      <c r="G150" s="105">
        <f t="shared" si="17"/>
        <v>0</v>
      </c>
      <c r="H150" s="106">
        <f t="shared" si="18"/>
        <v>0</v>
      </c>
      <c r="I150" s="106">
        <f t="shared" si="19"/>
        <v>3.1771820000000002</v>
      </c>
      <c r="J150" s="35">
        <v>22.13</v>
      </c>
      <c r="K150" s="163">
        <f t="shared" si="20"/>
        <v>-0.85643099864437411</v>
      </c>
    </row>
    <row r="151" spans="1:11" s="36" customFormat="1" ht="14.25" customHeight="1">
      <c r="A151" s="46">
        <v>10</v>
      </c>
      <c r="B151" s="105" t="s">
        <v>142</v>
      </c>
      <c r="C151" s="105">
        <f t="shared" si="13"/>
        <v>2</v>
      </c>
      <c r="D151" s="106">
        <f t="shared" si="14"/>
        <v>4.42</v>
      </c>
      <c r="E151" s="105">
        <f t="shared" si="15"/>
        <v>4</v>
      </c>
      <c r="F151" s="106">
        <f t="shared" si="16"/>
        <v>-4.3773390000000001</v>
      </c>
      <c r="G151" s="105">
        <f t="shared" si="17"/>
        <v>0</v>
      </c>
      <c r="H151" s="106">
        <f t="shared" si="18"/>
        <v>0</v>
      </c>
      <c r="I151" s="106">
        <f t="shared" si="19"/>
        <v>4.2660999999999838E-2</v>
      </c>
      <c r="J151" s="35">
        <v>18.378899000000001</v>
      </c>
      <c r="K151" s="163">
        <f t="shared" si="20"/>
        <v>-0.99767880546054477</v>
      </c>
    </row>
    <row r="152" spans="1:11" s="36" customFormat="1" ht="14.25" customHeight="1">
      <c r="A152" s="108">
        <v>11</v>
      </c>
      <c r="B152" s="172" t="s">
        <v>162</v>
      </c>
      <c r="C152" s="105">
        <f t="shared" si="13"/>
        <v>0</v>
      </c>
      <c r="D152" s="106">
        <f t="shared" si="14"/>
        <v>0</v>
      </c>
      <c r="E152" s="105">
        <f t="shared" si="15"/>
        <v>1</v>
      </c>
      <c r="F152" s="106">
        <f t="shared" si="16"/>
        <v>-32.547463999999998</v>
      </c>
      <c r="G152" s="105">
        <f t="shared" si="17"/>
        <v>1</v>
      </c>
      <c r="H152" s="106">
        <f t="shared" si="18"/>
        <v>4.4099863200000007</v>
      </c>
      <c r="I152" s="106">
        <f t="shared" si="19"/>
        <v>-28.137477679999996</v>
      </c>
      <c r="J152" s="35">
        <v>134.286563</v>
      </c>
      <c r="K152" s="163">
        <f t="shared" si="20"/>
        <v>-1.2095330839616469</v>
      </c>
    </row>
    <row r="153" spans="1:11" ht="14.25" customHeight="1">
      <c r="A153" s="109" t="s">
        <v>272</v>
      </c>
      <c r="B153" s="110" t="s">
        <v>273</v>
      </c>
      <c r="C153" s="111">
        <f t="shared" ref="C153:G153" si="21">SUM(C154:C159)</f>
        <v>151</v>
      </c>
      <c r="D153" s="112">
        <f t="shared" si="21"/>
        <v>586.75686745000007</v>
      </c>
      <c r="E153" s="111">
        <f t="shared" si="21"/>
        <v>58</v>
      </c>
      <c r="F153" s="112">
        <f>SUM(F154:F159)</f>
        <v>642.085322609375</v>
      </c>
      <c r="G153" s="111">
        <f t="shared" si="21"/>
        <v>201</v>
      </c>
      <c r="H153" s="112">
        <f>SUM(H154:H159)</f>
        <v>270.59225636000002</v>
      </c>
      <c r="I153" s="112">
        <f>SUM(I154:I159)</f>
        <v>1499.434446419375</v>
      </c>
      <c r="J153" s="112">
        <v>859.65076940619144</v>
      </c>
      <c r="K153" s="168">
        <f t="shared" si="12"/>
        <v>0.74423672935826923</v>
      </c>
    </row>
    <row r="154" spans="1:11" s="36" customFormat="1" ht="14.25" customHeight="1">
      <c r="A154" s="46">
        <v>1</v>
      </c>
      <c r="B154" s="105" t="s">
        <v>138</v>
      </c>
      <c r="C154" s="105">
        <f t="shared" ref="C154:C159" si="22">VLOOKUP(B154,$B$95:$K$133,2,FALSE)</f>
        <v>13</v>
      </c>
      <c r="D154" s="106">
        <f t="shared" ref="D154:D159" si="23">VLOOKUP(B154,$B$95:$K$133,3,FALSE)</f>
        <v>270.161903</v>
      </c>
      <c r="E154" s="105">
        <f t="shared" ref="E154:E159" si="24">VLOOKUP(B154,$B$95:$K$133,4,FALSE)</f>
        <v>17</v>
      </c>
      <c r="F154" s="106">
        <f t="shared" ref="F154:F159" si="25">VLOOKUP(B154,$B$95:$K$133,5,FALSE)</f>
        <v>628.51757325000005</v>
      </c>
      <c r="G154" s="105">
        <f t="shared" ref="G154:G159" si="26">VLOOKUP(B154,$B$95:$K$133,6,FALSE)</f>
        <v>13</v>
      </c>
      <c r="H154" s="106">
        <f t="shared" ref="H154:H159" si="27">VLOOKUP(B154,$B$95:$K$133,7,FALSE)</f>
        <v>60.13932672</v>
      </c>
      <c r="I154" s="106">
        <f t="shared" ref="I154:I159" si="28">VLOOKUP(B154,$B$95:$K$133,8,FALSE)</f>
        <v>958.81880297000009</v>
      </c>
      <c r="J154" s="35">
        <v>279.48445497</v>
      </c>
      <c r="K154" s="163">
        <f t="shared" si="12"/>
        <v>2.4306695271224306</v>
      </c>
    </row>
    <row r="155" spans="1:11" s="36" customFormat="1" ht="14.25" customHeight="1">
      <c r="A155" s="46">
        <v>2</v>
      </c>
      <c r="B155" s="105" t="s">
        <v>133</v>
      </c>
      <c r="C155" s="105">
        <f t="shared" si="22"/>
        <v>100</v>
      </c>
      <c r="D155" s="106">
        <f t="shared" si="23"/>
        <v>37.621676450000002</v>
      </c>
      <c r="E155" s="105">
        <f t="shared" si="24"/>
        <v>26</v>
      </c>
      <c r="F155" s="106">
        <f t="shared" si="25"/>
        <v>-40.697386000000002</v>
      </c>
      <c r="G155" s="105">
        <f t="shared" si="26"/>
        <v>167</v>
      </c>
      <c r="H155" s="106">
        <f t="shared" si="27"/>
        <v>154.17084177000001</v>
      </c>
      <c r="I155" s="106">
        <f t="shared" si="28"/>
        <v>151.09513222000001</v>
      </c>
      <c r="J155" s="35">
        <v>141.94673960619139</v>
      </c>
      <c r="K155" s="163">
        <f t="shared" si="12"/>
        <v>6.4449473367189647E-2</v>
      </c>
    </row>
    <row r="156" spans="1:11" s="36" customFormat="1" ht="14.25" customHeight="1">
      <c r="A156" s="46">
        <v>3</v>
      </c>
      <c r="B156" s="105" t="s">
        <v>136</v>
      </c>
      <c r="C156" s="105">
        <f t="shared" si="22"/>
        <v>27</v>
      </c>
      <c r="D156" s="106">
        <f t="shared" si="23"/>
        <v>41.816743000000002</v>
      </c>
      <c r="E156" s="105">
        <f t="shared" si="24"/>
        <v>8</v>
      </c>
      <c r="F156" s="106">
        <f t="shared" si="25"/>
        <v>23.510885359374999</v>
      </c>
      <c r="G156" s="105">
        <f t="shared" si="26"/>
        <v>19</v>
      </c>
      <c r="H156" s="106">
        <f t="shared" si="27"/>
        <v>55.672546870000005</v>
      </c>
      <c r="I156" s="106">
        <f t="shared" si="28"/>
        <v>121.000175229375</v>
      </c>
      <c r="J156" s="35">
        <v>91.309266769999994</v>
      </c>
      <c r="K156" s="163">
        <f t="shared" si="12"/>
        <v>0.32516862208699804</v>
      </c>
    </row>
    <row r="157" spans="1:11" s="36" customFormat="1" ht="14.25" customHeight="1">
      <c r="A157" s="46">
        <v>4</v>
      </c>
      <c r="B157" s="105" t="s">
        <v>134</v>
      </c>
      <c r="C157" s="105">
        <f t="shared" si="22"/>
        <v>3</v>
      </c>
      <c r="D157" s="106">
        <f t="shared" si="23"/>
        <v>101.21</v>
      </c>
      <c r="E157" s="105">
        <f t="shared" si="24"/>
        <v>3</v>
      </c>
      <c r="F157" s="106">
        <f t="shared" si="25"/>
        <v>19.754249999999999</v>
      </c>
      <c r="G157" s="105">
        <f t="shared" si="26"/>
        <v>0</v>
      </c>
      <c r="H157" s="106">
        <f t="shared" si="27"/>
        <v>0</v>
      </c>
      <c r="I157" s="106">
        <f t="shared" si="28"/>
        <v>120.96424999999999</v>
      </c>
      <c r="J157" s="35">
        <v>40.897594669999997</v>
      </c>
      <c r="K157" s="163">
        <f t="shared" si="12"/>
        <v>1.9577350691661106</v>
      </c>
    </row>
    <row r="158" spans="1:11" s="36" customFormat="1" ht="14.25" customHeight="1">
      <c r="A158" s="46">
        <v>5</v>
      </c>
      <c r="B158" s="105" t="s">
        <v>137</v>
      </c>
      <c r="C158" s="105">
        <f t="shared" si="22"/>
        <v>4</v>
      </c>
      <c r="D158" s="106">
        <f t="shared" si="23"/>
        <v>115</v>
      </c>
      <c r="E158" s="105">
        <f t="shared" si="24"/>
        <v>0</v>
      </c>
      <c r="F158" s="106">
        <f t="shared" si="25"/>
        <v>0</v>
      </c>
      <c r="G158" s="105">
        <f t="shared" si="26"/>
        <v>1</v>
      </c>
      <c r="H158" s="106">
        <f t="shared" si="27"/>
        <v>1.1573999999999999E-2</v>
      </c>
      <c r="I158" s="106">
        <f t="shared" si="28"/>
        <v>115.011574</v>
      </c>
      <c r="J158" s="35">
        <v>285.86715900000002</v>
      </c>
      <c r="K158" s="163">
        <f t="shared" si="12"/>
        <v>-0.59767475773598755</v>
      </c>
    </row>
    <row r="159" spans="1:11" s="36" customFormat="1" ht="14.25" customHeight="1">
      <c r="A159" s="108">
        <v>6</v>
      </c>
      <c r="B159" s="113" t="s">
        <v>148</v>
      </c>
      <c r="C159" s="105">
        <f t="shared" si="22"/>
        <v>4</v>
      </c>
      <c r="D159" s="106">
        <f t="shared" si="23"/>
        <v>20.946545</v>
      </c>
      <c r="E159" s="105">
        <f t="shared" si="24"/>
        <v>4</v>
      </c>
      <c r="F159" s="106">
        <f t="shared" si="25"/>
        <v>11</v>
      </c>
      <c r="G159" s="105">
        <f t="shared" si="26"/>
        <v>1</v>
      </c>
      <c r="H159" s="106">
        <f t="shared" si="27"/>
        <v>0.59796700000000003</v>
      </c>
      <c r="I159" s="106">
        <f t="shared" si="28"/>
        <v>32.544511999999997</v>
      </c>
      <c r="J159" s="35">
        <v>20.145554389999997</v>
      </c>
      <c r="K159" s="163">
        <f t="shared" si="12"/>
        <v>0.61546867214310508</v>
      </c>
    </row>
    <row r="160" spans="1:11" s="104" customFormat="1" ht="14.25" customHeight="1">
      <c r="A160" s="114" t="s">
        <v>274</v>
      </c>
      <c r="B160" s="111" t="s">
        <v>275</v>
      </c>
      <c r="C160" s="111">
        <f t="shared" ref="C160:G160" si="29">SUM(C161:C174)</f>
        <v>8</v>
      </c>
      <c r="D160" s="112">
        <f t="shared" si="29"/>
        <v>53.862114000000005</v>
      </c>
      <c r="E160" s="111">
        <f t="shared" si="29"/>
        <v>18</v>
      </c>
      <c r="F160" s="112">
        <f>SUM(F161:F174)</f>
        <v>90.635577000000012</v>
      </c>
      <c r="G160" s="111">
        <f t="shared" si="29"/>
        <v>4</v>
      </c>
      <c r="H160" s="112">
        <f>SUM(H161:H174)</f>
        <v>4.8112777300000005</v>
      </c>
      <c r="I160" s="100">
        <f>SUM(I161:I174)</f>
        <v>149.30896873</v>
      </c>
      <c r="J160" s="100">
        <v>253.52454231249999</v>
      </c>
      <c r="K160" s="168">
        <f t="shared" si="12"/>
        <v>-0.41106700216045178</v>
      </c>
    </row>
    <row r="161" spans="1:11" s="36" customFormat="1" ht="14.25" customHeight="1">
      <c r="A161" s="46">
        <v>1</v>
      </c>
      <c r="B161" s="105" t="s">
        <v>155</v>
      </c>
      <c r="C161" s="105">
        <f>VLOOKUP(B161,$B$95:$K$133,2,FALSE)</f>
        <v>2</v>
      </c>
      <c r="D161" s="106">
        <f>VLOOKUP(B161,$B$95:$K$133,3,FALSE)</f>
        <v>15.8</v>
      </c>
      <c r="E161" s="105">
        <f>VLOOKUP(B161,$B$95:$K$133,4,FALSE)</f>
        <v>5</v>
      </c>
      <c r="F161" s="106">
        <f>VLOOKUP(B161,$B$95:$K$133,5,FALSE)</f>
        <v>46.817982000000001</v>
      </c>
      <c r="G161" s="105">
        <f>VLOOKUP(B161,$B$95:$K$133,6,FALSE)</f>
        <v>1</v>
      </c>
      <c r="H161" s="106">
        <f>VLOOKUP(B161,$B$95:$K$133,7,FALSE)</f>
        <v>4.4588570000000001</v>
      </c>
      <c r="I161" s="106">
        <f>VLOOKUP(B161,$B$95:$K$133,8,FALSE)</f>
        <v>67.076838999999993</v>
      </c>
      <c r="J161" s="35">
        <v>8.25</v>
      </c>
      <c r="K161" s="163">
        <f t="shared" si="12"/>
        <v>7.1305259393939391</v>
      </c>
    </row>
    <row r="162" spans="1:11" s="36" customFormat="1" ht="14.25" customHeight="1">
      <c r="A162" s="46">
        <v>2</v>
      </c>
      <c r="B162" s="105" t="s">
        <v>145</v>
      </c>
      <c r="C162" s="105">
        <f>VLOOKUP(B162,$B$95:$K$133,2,FALSE)</f>
        <v>3</v>
      </c>
      <c r="D162" s="106">
        <f>VLOOKUP(B162,$B$95:$K$133,3,FALSE)</f>
        <v>13</v>
      </c>
      <c r="E162" s="105">
        <f>VLOOKUP(B162,$B$95:$K$133,4,FALSE)</f>
        <v>11</v>
      </c>
      <c r="F162" s="106">
        <f>VLOOKUP(B162,$B$95:$K$133,5,FALSE)</f>
        <v>32.796523999999998</v>
      </c>
      <c r="G162" s="105">
        <f>VLOOKUP(B162,$B$95:$K$133,6,FALSE)</f>
        <v>2</v>
      </c>
      <c r="H162" s="106">
        <f>VLOOKUP(B162,$B$95:$K$133,7,FALSE)</f>
        <v>0.33814175000000002</v>
      </c>
      <c r="I162" s="106">
        <f>VLOOKUP(B162,$B$95:$K$133,8,FALSE)</f>
        <v>46.134665749999996</v>
      </c>
      <c r="J162" s="35">
        <v>234.1328783125</v>
      </c>
      <c r="K162" s="163">
        <f t="shared" si="12"/>
        <v>-0.80295520183874602</v>
      </c>
    </row>
    <row r="163" spans="1:11" s="36" customFormat="1" ht="14.25" customHeight="1">
      <c r="A163" s="46">
        <v>3</v>
      </c>
      <c r="B163" s="105" t="s">
        <v>179</v>
      </c>
      <c r="C163" s="105">
        <f>VLOOKUP(B163,$B$95:$K$133,2,FALSE)</f>
        <v>1</v>
      </c>
      <c r="D163" s="106">
        <f>VLOOKUP(B163,$B$95:$K$133,3,FALSE)</f>
        <v>19.085360000000001</v>
      </c>
      <c r="E163" s="105">
        <f>VLOOKUP(B163,$B$95:$K$133,4,FALSE)</f>
        <v>0</v>
      </c>
      <c r="F163" s="106">
        <f>VLOOKUP(B163,$B$95:$K$133,5,FALSE)</f>
        <v>0</v>
      </c>
      <c r="G163" s="105">
        <f>VLOOKUP(B163,$B$95:$K$133,6,FALSE)</f>
        <v>0</v>
      </c>
      <c r="H163" s="106">
        <f>VLOOKUP(B163,$B$95:$K$133,7,FALSE)</f>
        <v>0</v>
      </c>
      <c r="I163" s="106">
        <f>VLOOKUP(B163,$B$95:$K$133,8,FALSE)</f>
        <v>19.085360000000001</v>
      </c>
      <c r="J163" s="35">
        <v>0</v>
      </c>
      <c r="K163" s="163"/>
    </row>
    <row r="164" spans="1:11" s="36" customFormat="1" ht="14.25" customHeight="1">
      <c r="A164" s="46">
        <v>4</v>
      </c>
      <c r="B164" s="105" t="s">
        <v>153</v>
      </c>
      <c r="C164" s="105">
        <f>VLOOKUP(B164,$B$95:$K$133,2,FALSE)</f>
        <v>2</v>
      </c>
      <c r="D164" s="106">
        <f>VLOOKUP(B164,$B$95:$K$133,3,FALSE)</f>
        <v>5.9767539999999997</v>
      </c>
      <c r="E164" s="105">
        <f>VLOOKUP(B164,$B$95:$K$133,4,FALSE)</f>
        <v>2</v>
      </c>
      <c r="F164" s="106">
        <f>VLOOKUP(B164,$B$95:$K$133,5,FALSE)</f>
        <v>11.021070999999999</v>
      </c>
      <c r="G164" s="105">
        <f>VLOOKUP(B164,$B$95:$K$133,6,FALSE)</f>
        <v>0</v>
      </c>
      <c r="H164" s="106">
        <f>VLOOKUP(B164,$B$95:$K$133,7,FALSE)</f>
        <v>0</v>
      </c>
      <c r="I164" s="106">
        <f>VLOOKUP(B164,$B$95:$K$133,8,FALSE)</f>
        <v>16.997824999999999</v>
      </c>
      <c r="J164" s="35">
        <v>-2.5</v>
      </c>
      <c r="K164" s="163">
        <f>I164/J164-1</f>
        <v>-7.7991299999999999</v>
      </c>
    </row>
    <row r="165" spans="1:11" s="36" customFormat="1" ht="14.25" customHeight="1">
      <c r="A165" s="46">
        <v>5</v>
      </c>
      <c r="B165" s="113" t="s">
        <v>173</v>
      </c>
      <c r="C165" s="105">
        <f>VLOOKUP(B165,$B$95:$K$133,2,FALSE)</f>
        <v>0</v>
      </c>
      <c r="D165" s="106">
        <f>VLOOKUP(B165,$B$95:$K$133,3,FALSE)</f>
        <v>0</v>
      </c>
      <c r="E165" s="105">
        <f>VLOOKUP(B165,$B$95:$K$133,4,FALSE)</f>
        <v>0</v>
      </c>
      <c r="F165" s="106">
        <f>VLOOKUP(B165,$B$95:$K$133,5,FALSE)</f>
        <v>0</v>
      </c>
      <c r="G165" s="105">
        <f>VLOOKUP(B165,$B$95:$K$133,6,FALSE)</f>
        <v>1</v>
      </c>
      <c r="H165" s="106">
        <f>VLOOKUP(B165,$B$95:$K$133,7,FALSE)</f>
        <v>1.427898E-2</v>
      </c>
      <c r="I165" s="106">
        <f>VLOOKUP(B165,$B$95:$K$133,8,FALSE)</f>
        <v>1.427898E-2</v>
      </c>
      <c r="J165" s="35">
        <v>13.641664</v>
      </c>
      <c r="K165" s="163">
        <f>I165/J165-1</f>
        <v>-0.99895328165244357</v>
      </c>
    </row>
    <row r="166" spans="1:11" s="36" customFormat="1" ht="14.25" customHeight="1">
      <c r="A166" s="46">
        <v>6</v>
      </c>
      <c r="B166" s="113" t="s">
        <v>163</v>
      </c>
      <c r="C166" s="105"/>
      <c r="D166" s="106"/>
      <c r="E166" s="105"/>
      <c r="F166" s="106"/>
      <c r="G166" s="105"/>
      <c r="H166" s="106"/>
      <c r="I166" s="106"/>
      <c r="J166" s="35"/>
      <c r="K166" s="163"/>
    </row>
    <row r="167" spans="1:11" s="36" customFormat="1" ht="14.25" customHeight="1">
      <c r="A167" s="46">
        <v>7</v>
      </c>
      <c r="B167" s="113" t="s">
        <v>249</v>
      </c>
      <c r="C167" s="105"/>
      <c r="D167" s="106"/>
      <c r="E167" s="105"/>
      <c r="F167" s="106"/>
      <c r="G167" s="105"/>
      <c r="H167" s="106"/>
      <c r="I167" s="106"/>
      <c r="J167" s="35"/>
      <c r="K167" s="163"/>
    </row>
    <row r="168" spans="1:11" s="36" customFormat="1" ht="14.25" customHeight="1">
      <c r="A168" s="46">
        <v>8</v>
      </c>
      <c r="B168" s="113" t="s">
        <v>184</v>
      </c>
      <c r="C168" s="105"/>
      <c r="D168" s="106"/>
      <c r="E168" s="105"/>
      <c r="F168" s="106"/>
      <c r="G168" s="105"/>
      <c r="H168" s="106"/>
      <c r="I168" s="106"/>
      <c r="J168" s="35"/>
      <c r="K168" s="163"/>
    </row>
    <row r="169" spans="1:11" s="36" customFormat="1" ht="14.25" customHeight="1">
      <c r="A169" s="46">
        <v>9</v>
      </c>
      <c r="B169" s="113" t="s">
        <v>251</v>
      </c>
      <c r="C169" s="105"/>
      <c r="D169" s="106"/>
      <c r="E169" s="105"/>
      <c r="F169" s="106"/>
      <c r="G169" s="105"/>
      <c r="H169" s="106"/>
      <c r="I169" s="106"/>
      <c r="J169" s="35"/>
      <c r="K169" s="163"/>
    </row>
    <row r="170" spans="1:11" s="36" customFormat="1" ht="14.25" customHeight="1">
      <c r="A170" s="46">
        <v>10</v>
      </c>
      <c r="B170" s="113" t="s">
        <v>186</v>
      </c>
      <c r="C170" s="105"/>
      <c r="D170" s="106"/>
      <c r="E170" s="105"/>
      <c r="F170" s="106"/>
      <c r="G170" s="105"/>
      <c r="H170" s="106"/>
      <c r="I170" s="106"/>
      <c r="J170" s="35"/>
      <c r="K170" s="163"/>
    </row>
    <row r="171" spans="1:11" s="36" customFormat="1" ht="14.25" customHeight="1">
      <c r="A171" s="46">
        <v>11</v>
      </c>
      <c r="B171" s="113" t="s">
        <v>252</v>
      </c>
      <c r="C171" s="105"/>
      <c r="D171" s="106"/>
      <c r="E171" s="105"/>
      <c r="F171" s="106"/>
      <c r="G171" s="105"/>
      <c r="H171" s="106"/>
      <c r="I171" s="106"/>
      <c r="J171" s="35"/>
      <c r="K171" s="163"/>
    </row>
    <row r="172" spans="1:11" s="36" customFormat="1" ht="14.25" customHeight="1">
      <c r="A172" s="46">
        <v>12</v>
      </c>
      <c r="B172" s="113" t="s">
        <v>254</v>
      </c>
      <c r="C172" s="105"/>
      <c r="D172" s="106"/>
      <c r="E172" s="105"/>
      <c r="F172" s="106"/>
      <c r="G172" s="105"/>
      <c r="H172" s="106"/>
      <c r="I172" s="106"/>
      <c r="J172" s="35"/>
      <c r="K172" s="163"/>
    </row>
    <row r="173" spans="1:11" s="36" customFormat="1" ht="14.25" customHeight="1">
      <c r="A173" s="46">
        <v>13</v>
      </c>
      <c r="B173" s="113" t="s">
        <v>253</v>
      </c>
      <c r="C173" s="105"/>
      <c r="D173" s="106"/>
      <c r="E173" s="105"/>
      <c r="F173" s="106"/>
      <c r="G173" s="105"/>
      <c r="H173" s="106"/>
      <c r="I173" s="106"/>
      <c r="J173" s="35"/>
      <c r="K173" s="163"/>
    </row>
    <row r="174" spans="1:11" s="36" customFormat="1" ht="14.25" customHeight="1">
      <c r="A174" s="108">
        <v>14</v>
      </c>
      <c r="B174" s="113" t="s">
        <v>183</v>
      </c>
      <c r="C174" s="105"/>
      <c r="D174" s="106"/>
      <c r="E174" s="105"/>
      <c r="F174" s="106"/>
      <c r="G174" s="105"/>
      <c r="H174" s="106"/>
      <c r="I174" s="106"/>
      <c r="J174" s="35"/>
      <c r="K174" s="167"/>
    </row>
    <row r="175" spans="1:11" s="104" customFormat="1" ht="14.25" customHeight="1">
      <c r="A175" s="114" t="s">
        <v>276</v>
      </c>
      <c r="B175" s="111" t="s">
        <v>277</v>
      </c>
      <c r="C175" s="111">
        <f t="shared" ref="C175:E175" si="30">SUM(C176:C189)</f>
        <v>19</v>
      </c>
      <c r="D175" s="112">
        <f t="shared" si="30"/>
        <v>88.280448809999996</v>
      </c>
      <c r="E175" s="111">
        <f t="shared" si="30"/>
        <v>5</v>
      </c>
      <c r="F175" s="112">
        <f>SUM(F176:F189)</f>
        <v>8.570252</v>
      </c>
      <c r="G175" s="111">
        <f>SUM(G176:G189)</f>
        <v>10</v>
      </c>
      <c r="H175" s="112">
        <f>SUM(H176:H189)</f>
        <v>6.1884546700000014</v>
      </c>
      <c r="I175" s="112">
        <f>SUM(I176:I189)</f>
        <v>103.03915548000001</v>
      </c>
      <c r="J175" s="112">
        <v>158.06124991999999</v>
      </c>
      <c r="K175" s="168">
        <f>I175/J175-1</f>
        <v>-0.34810615801057176</v>
      </c>
    </row>
    <row r="176" spans="1:11" s="36" customFormat="1" ht="14.25" customHeight="1">
      <c r="A176" s="46">
        <v>1</v>
      </c>
      <c r="B176" s="37" t="s">
        <v>159</v>
      </c>
      <c r="C176" s="105">
        <f t="shared" ref="C176:C185" si="31">VLOOKUP(B176,$B$95:$K$133,2,FALSE)</f>
        <v>1</v>
      </c>
      <c r="D176" s="106">
        <f t="shared" ref="D176:D185" si="32">VLOOKUP(B176,$B$95:$K$133,3,FALSE)</f>
        <v>35</v>
      </c>
      <c r="E176" s="105">
        <f t="shared" ref="E176:E185" si="33">VLOOKUP(B176,$B$95:$K$133,4,FALSE)</f>
        <v>0</v>
      </c>
      <c r="F176" s="106">
        <f t="shared" ref="F176:F185" si="34">VLOOKUP(B176,$B$95:$K$133,5,FALSE)</f>
        <v>0</v>
      </c>
      <c r="G176" s="105">
        <f t="shared" ref="G176:G185" si="35">VLOOKUP(B176,$B$95:$K$133,6,FALSE)</f>
        <v>0</v>
      </c>
      <c r="H176" s="106">
        <f t="shared" ref="H176:H185" si="36">VLOOKUP(B176,$B$95:$K$133,7,FALSE)</f>
        <v>0</v>
      </c>
      <c r="I176" s="106">
        <f t="shared" ref="I176:I185" si="37">VLOOKUP(B176,$B$95:$K$133,8,FALSE)</f>
        <v>35</v>
      </c>
      <c r="J176" s="35">
        <v>0</v>
      </c>
      <c r="K176" s="163"/>
    </row>
    <row r="177" spans="1:11" s="36" customFormat="1" ht="14.25" customHeight="1">
      <c r="A177" s="46">
        <v>2</v>
      </c>
      <c r="B177" s="105" t="s">
        <v>247</v>
      </c>
      <c r="C177" s="105">
        <f t="shared" si="31"/>
        <v>1</v>
      </c>
      <c r="D177" s="106">
        <f t="shared" si="32"/>
        <v>30.295262999999998</v>
      </c>
      <c r="E177" s="105">
        <f t="shared" si="33"/>
        <v>0</v>
      </c>
      <c r="F177" s="106">
        <f t="shared" si="34"/>
        <v>0</v>
      </c>
      <c r="G177" s="105">
        <f t="shared" si="35"/>
        <v>0</v>
      </c>
      <c r="H177" s="106">
        <f t="shared" si="36"/>
        <v>0</v>
      </c>
      <c r="I177" s="106">
        <f t="shared" si="37"/>
        <v>30.295262999999998</v>
      </c>
      <c r="J177" s="35">
        <v>0</v>
      </c>
      <c r="K177" s="163"/>
    </row>
    <row r="178" spans="1:11" s="36" customFormat="1" ht="14.25" customHeight="1">
      <c r="A178" s="46">
        <v>3</v>
      </c>
      <c r="B178" s="105" t="s">
        <v>166</v>
      </c>
      <c r="C178" s="105">
        <f t="shared" si="31"/>
        <v>2</v>
      </c>
      <c r="D178" s="106">
        <f t="shared" si="32"/>
        <v>7.7</v>
      </c>
      <c r="E178" s="105">
        <f t="shared" si="33"/>
        <v>1</v>
      </c>
      <c r="F178" s="106">
        <f t="shared" si="34"/>
        <v>0.36959599999999998</v>
      </c>
      <c r="G178" s="105">
        <f t="shared" si="35"/>
        <v>0</v>
      </c>
      <c r="H178" s="106">
        <f t="shared" si="36"/>
        <v>0</v>
      </c>
      <c r="I178" s="106">
        <f t="shared" si="37"/>
        <v>8.0695960000000007</v>
      </c>
      <c r="J178" s="35">
        <v>28.82660319</v>
      </c>
      <c r="K178" s="163">
        <f t="shared" ref="K178:K184" si="38">I178/J178-1</f>
        <v>-0.72006427719519317</v>
      </c>
    </row>
    <row r="179" spans="1:11" s="36" customFormat="1" ht="14.25" customHeight="1">
      <c r="A179" s="46">
        <v>4</v>
      </c>
      <c r="B179" s="37" t="s">
        <v>165</v>
      </c>
      <c r="C179" s="105">
        <f t="shared" si="31"/>
        <v>0</v>
      </c>
      <c r="D179" s="106">
        <f t="shared" si="32"/>
        <v>0</v>
      </c>
      <c r="E179" s="105">
        <f t="shared" si="33"/>
        <v>2</v>
      </c>
      <c r="F179" s="106">
        <f t="shared" si="34"/>
        <v>8</v>
      </c>
      <c r="G179" s="105">
        <f t="shared" si="35"/>
        <v>0</v>
      </c>
      <c r="H179" s="106">
        <f t="shared" si="36"/>
        <v>0</v>
      </c>
      <c r="I179" s="106">
        <f t="shared" si="37"/>
        <v>8</v>
      </c>
      <c r="J179" s="35">
        <v>40</v>
      </c>
      <c r="K179" s="163">
        <f t="shared" si="38"/>
        <v>-0.8</v>
      </c>
    </row>
    <row r="180" spans="1:11" s="36" customFormat="1" ht="14.25" customHeight="1">
      <c r="A180" s="46">
        <v>5</v>
      </c>
      <c r="B180" s="105" t="s">
        <v>146</v>
      </c>
      <c r="C180" s="105">
        <f t="shared" si="31"/>
        <v>9</v>
      </c>
      <c r="D180" s="106">
        <f t="shared" si="32"/>
        <v>7.3784414099999989</v>
      </c>
      <c r="E180" s="105">
        <f t="shared" si="33"/>
        <v>2</v>
      </c>
      <c r="F180" s="106">
        <f t="shared" si="34"/>
        <v>0.200656</v>
      </c>
      <c r="G180" s="105">
        <f t="shared" si="35"/>
        <v>1</v>
      </c>
      <c r="H180" s="106">
        <f t="shared" si="36"/>
        <v>2.2158270000000001E-2</v>
      </c>
      <c r="I180" s="106">
        <f t="shared" si="37"/>
        <v>7.6012556799999995</v>
      </c>
      <c r="J180" s="35">
        <v>21.706414390000003</v>
      </c>
      <c r="K180" s="163">
        <f t="shared" si="38"/>
        <v>-0.64981523233510896</v>
      </c>
    </row>
    <row r="181" spans="1:11" s="36" customFormat="1" ht="14.25" customHeight="1">
      <c r="A181" s="46">
        <v>6</v>
      </c>
      <c r="B181" s="105" t="s">
        <v>144</v>
      </c>
      <c r="C181" s="105">
        <f t="shared" si="31"/>
        <v>0</v>
      </c>
      <c r="D181" s="106">
        <f t="shared" si="32"/>
        <v>0</v>
      </c>
      <c r="E181" s="105">
        <f t="shared" si="33"/>
        <v>0</v>
      </c>
      <c r="F181" s="106">
        <f t="shared" si="34"/>
        <v>0</v>
      </c>
      <c r="G181" s="105">
        <f t="shared" si="35"/>
        <v>3</v>
      </c>
      <c r="H181" s="106">
        <f t="shared" si="36"/>
        <v>6.0977824000000007</v>
      </c>
      <c r="I181" s="106">
        <f t="shared" si="37"/>
        <v>6.0977824000000007</v>
      </c>
      <c r="J181" s="35">
        <v>32.133333</v>
      </c>
      <c r="K181" s="163">
        <f t="shared" si="38"/>
        <v>-0.81023498558335039</v>
      </c>
    </row>
    <row r="182" spans="1:11" s="36" customFormat="1" ht="14.25" customHeight="1">
      <c r="A182" s="46">
        <v>7</v>
      </c>
      <c r="B182" s="105" t="s">
        <v>152</v>
      </c>
      <c r="C182" s="105">
        <f t="shared" si="31"/>
        <v>3</v>
      </c>
      <c r="D182" s="106">
        <f t="shared" si="32"/>
        <v>4.0383813999999996</v>
      </c>
      <c r="E182" s="105">
        <f t="shared" si="33"/>
        <v>0</v>
      </c>
      <c r="F182" s="106">
        <f t="shared" si="34"/>
        <v>0</v>
      </c>
      <c r="G182" s="105">
        <f t="shared" si="35"/>
        <v>0</v>
      </c>
      <c r="H182" s="106">
        <f t="shared" si="36"/>
        <v>0</v>
      </c>
      <c r="I182" s="106">
        <f t="shared" si="37"/>
        <v>4.0383813999999996</v>
      </c>
      <c r="J182" s="35">
        <v>0.5</v>
      </c>
      <c r="K182" s="163">
        <f t="shared" si="38"/>
        <v>7.0767627999999991</v>
      </c>
    </row>
    <row r="183" spans="1:11" s="36" customFormat="1" ht="14.25" customHeight="1">
      <c r="A183" s="46">
        <v>8</v>
      </c>
      <c r="B183" s="105" t="s">
        <v>171</v>
      </c>
      <c r="C183" s="105">
        <f t="shared" si="31"/>
        <v>1</v>
      </c>
      <c r="D183" s="106">
        <f t="shared" si="32"/>
        <v>1.9836549999999999</v>
      </c>
      <c r="E183" s="105">
        <f t="shared" si="33"/>
        <v>0</v>
      </c>
      <c r="F183" s="106">
        <f t="shared" si="34"/>
        <v>0</v>
      </c>
      <c r="G183" s="105">
        <f t="shared" si="35"/>
        <v>6</v>
      </c>
      <c r="H183" s="106">
        <f t="shared" si="36"/>
        <v>6.8514000000000005E-2</v>
      </c>
      <c r="I183" s="106">
        <f t="shared" si="37"/>
        <v>2.0521690000000001</v>
      </c>
      <c r="J183" s="35">
        <v>11.07350289</v>
      </c>
      <c r="K183" s="163">
        <f t="shared" si="38"/>
        <v>-0.81467752161303675</v>
      </c>
    </row>
    <row r="184" spans="1:11" s="36" customFormat="1" ht="14.25" customHeight="1">
      <c r="A184" s="46">
        <v>9</v>
      </c>
      <c r="B184" s="107" t="s">
        <v>160</v>
      </c>
      <c r="C184" s="105">
        <f t="shared" si="31"/>
        <v>1</v>
      </c>
      <c r="D184" s="106">
        <f t="shared" si="32"/>
        <v>1.77555</v>
      </c>
      <c r="E184" s="105">
        <f t="shared" si="33"/>
        <v>0</v>
      </c>
      <c r="F184" s="106">
        <f t="shared" si="34"/>
        <v>0</v>
      </c>
      <c r="G184" s="105">
        <f t="shared" si="35"/>
        <v>0</v>
      </c>
      <c r="H184" s="106">
        <f t="shared" si="36"/>
        <v>0</v>
      </c>
      <c r="I184" s="106">
        <f t="shared" si="37"/>
        <v>1.77555</v>
      </c>
      <c r="J184" s="35">
        <v>17.718997999999999</v>
      </c>
      <c r="K184" s="163">
        <f t="shared" si="38"/>
        <v>-0.89979399512320057</v>
      </c>
    </row>
    <row r="185" spans="1:11" s="36" customFormat="1" ht="14.25" customHeight="1">
      <c r="A185" s="46">
        <v>10</v>
      </c>
      <c r="B185" s="105" t="s">
        <v>164</v>
      </c>
      <c r="C185" s="105">
        <f t="shared" si="31"/>
        <v>1</v>
      </c>
      <c r="D185" s="106">
        <f t="shared" si="32"/>
        <v>0.10915800000000001</v>
      </c>
      <c r="E185" s="105">
        <f t="shared" si="33"/>
        <v>0</v>
      </c>
      <c r="F185" s="106">
        <f t="shared" si="34"/>
        <v>0</v>
      </c>
      <c r="G185" s="105">
        <f t="shared" si="35"/>
        <v>0</v>
      </c>
      <c r="H185" s="106">
        <f t="shared" si="36"/>
        <v>0</v>
      </c>
      <c r="I185" s="106">
        <f t="shared" si="37"/>
        <v>0.10915800000000001</v>
      </c>
      <c r="J185" s="35">
        <v>0</v>
      </c>
      <c r="K185" s="163"/>
    </row>
    <row r="186" spans="1:11" s="36" customFormat="1" ht="14.25" customHeight="1">
      <c r="A186" s="46">
        <v>11</v>
      </c>
      <c r="B186" s="105" t="s">
        <v>150</v>
      </c>
      <c r="C186" s="105"/>
      <c r="D186" s="106"/>
      <c r="E186" s="105"/>
      <c r="F186" s="106"/>
      <c r="G186" s="105"/>
      <c r="H186" s="106"/>
      <c r="I186" s="106"/>
      <c r="J186" s="35">
        <v>0.41762300000000002</v>
      </c>
      <c r="K186" s="163"/>
    </row>
    <row r="187" spans="1:11" s="36" customFormat="1" ht="14.25" customHeight="1">
      <c r="A187" s="46">
        <v>12</v>
      </c>
      <c r="B187" s="107" t="s">
        <v>250</v>
      </c>
      <c r="C187" s="105"/>
      <c r="D187" s="106"/>
      <c r="E187" s="105"/>
      <c r="F187" s="106"/>
      <c r="G187" s="105"/>
      <c r="H187" s="106"/>
      <c r="I187" s="106"/>
      <c r="J187" s="35">
        <v>0</v>
      </c>
      <c r="K187" s="163"/>
    </row>
    <row r="188" spans="1:11" s="36" customFormat="1" ht="14.25" customHeight="1">
      <c r="A188" s="46">
        <v>13</v>
      </c>
      <c r="B188" s="105" t="s">
        <v>176</v>
      </c>
      <c r="C188" s="105"/>
      <c r="D188" s="106"/>
      <c r="E188" s="105"/>
      <c r="F188" s="106"/>
      <c r="G188" s="105"/>
      <c r="H188" s="106"/>
      <c r="I188" s="106"/>
      <c r="J188" s="35">
        <v>5.6847754500000001</v>
      </c>
      <c r="K188" s="163"/>
    </row>
    <row r="189" spans="1:11" s="36" customFormat="1" ht="14.25" customHeight="1">
      <c r="A189" s="108">
        <v>14</v>
      </c>
      <c r="B189" s="113" t="s">
        <v>180</v>
      </c>
      <c r="C189" s="105"/>
      <c r="D189" s="106"/>
      <c r="E189" s="105"/>
      <c r="F189" s="106"/>
      <c r="G189" s="105"/>
      <c r="H189" s="106"/>
      <c r="I189" s="106"/>
      <c r="J189" s="35">
        <v>0</v>
      </c>
      <c r="K189" s="163"/>
    </row>
    <row r="190" spans="1:11" s="104" customFormat="1" ht="14.25" customHeight="1">
      <c r="A190" s="114" t="s">
        <v>278</v>
      </c>
      <c r="B190" s="111" t="s">
        <v>279</v>
      </c>
      <c r="C190" s="111">
        <f>SUM(C191:C203)</f>
        <v>11</v>
      </c>
      <c r="D190" s="112">
        <f>SUM(D191:E203)</f>
        <v>43.201433180000002</v>
      </c>
      <c r="E190" s="111">
        <f t="shared" ref="E190:H190" si="39">SUM(E191:E203)</f>
        <v>14</v>
      </c>
      <c r="F190" s="112">
        <f t="shared" si="39"/>
        <v>72.406373000000002</v>
      </c>
      <c r="G190" s="111">
        <f t="shared" si="39"/>
        <v>12</v>
      </c>
      <c r="H190" s="112">
        <f t="shared" si="39"/>
        <v>12.99420819</v>
      </c>
      <c r="I190" s="112">
        <f>SUM(I191:I203)</f>
        <v>114.60201436999999</v>
      </c>
      <c r="J190" s="112">
        <v>91.219203439999987</v>
      </c>
      <c r="K190" s="168">
        <f t="shared" ref="K190:K196" si="40">I190/J190-1</f>
        <v>0.25633649547685655</v>
      </c>
    </row>
    <row r="191" spans="1:11" s="36" customFormat="1" ht="14.25" customHeight="1">
      <c r="A191" s="46">
        <v>1</v>
      </c>
      <c r="B191" s="105" t="s">
        <v>143</v>
      </c>
      <c r="C191" s="105">
        <f t="shared" ref="C191:C196" si="41">VLOOKUP(B191,$B$95:$K$133,2,FALSE)</f>
        <v>10</v>
      </c>
      <c r="D191" s="106">
        <f t="shared" ref="D191:D196" si="42">VLOOKUP(B191,$B$95:$K$133,3,FALSE)</f>
        <v>20.952479180000001</v>
      </c>
      <c r="E191" s="105">
        <f t="shared" ref="E191:E196" si="43">VLOOKUP(B191,$B$95:$K$133,4,FALSE)</f>
        <v>11</v>
      </c>
      <c r="F191" s="106">
        <f t="shared" ref="F191:F196" si="44">VLOOKUP(B191,$B$95:$K$133,5,FALSE)</f>
        <v>69.081558999999999</v>
      </c>
      <c r="G191" s="105">
        <f t="shared" ref="G191:G196" si="45">VLOOKUP(B191,$B$95:$K$133,6,FALSE)</f>
        <v>8</v>
      </c>
      <c r="H191" s="106">
        <f t="shared" ref="H191:H196" si="46">VLOOKUP(B191,$B$95:$K$133,7,FALSE)</f>
        <v>12.71884889</v>
      </c>
      <c r="I191" s="106">
        <f t="shared" ref="I191:I196" si="47">VLOOKUP(B191,$B$95:$K$133,8,FALSE)</f>
        <v>102.75288707</v>
      </c>
      <c r="J191" s="35">
        <v>50.206825439999996</v>
      </c>
      <c r="K191" s="163">
        <f t="shared" si="40"/>
        <v>1.0465919956001906</v>
      </c>
    </row>
    <row r="192" spans="1:11" s="36" customFormat="1" ht="14.25" customHeight="1">
      <c r="A192" s="46">
        <v>2</v>
      </c>
      <c r="B192" s="105" t="s">
        <v>158</v>
      </c>
      <c r="C192" s="105">
        <f t="shared" si="41"/>
        <v>1</v>
      </c>
      <c r="D192" s="106">
        <f t="shared" si="42"/>
        <v>8.2489539999999995</v>
      </c>
      <c r="E192" s="105">
        <f t="shared" si="43"/>
        <v>0</v>
      </c>
      <c r="F192" s="106">
        <f t="shared" si="44"/>
        <v>0</v>
      </c>
      <c r="G192" s="105">
        <f t="shared" si="45"/>
        <v>0</v>
      </c>
      <c r="H192" s="106">
        <f t="shared" si="46"/>
        <v>0</v>
      </c>
      <c r="I192" s="106">
        <f t="shared" si="47"/>
        <v>8.2489539999999995</v>
      </c>
      <c r="J192" s="35">
        <v>21.7</v>
      </c>
      <c r="K192" s="163">
        <f t="shared" si="40"/>
        <v>-0.61986387096774198</v>
      </c>
    </row>
    <row r="193" spans="1:11" s="36" customFormat="1" ht="14.25" customHeight="1">
      <c r="A193" s="46">
        <v>3</v>
      </c>
      <c r="B193" s="105" t="s">
        <v>157</v>
      </c>
      <c r="C193" s="105">
        <f t="shared" si="41"/>
        <v>0</v>
      </c>
      <c r="D193" s="106">
        <f t="shared" si="42"/>
        <v>0</v>
      </c>
      <c r="E193" s="105">
        <f t="shared" si="43"/>
        <v>1</v>
      </c>
      <c r="F193" s="106">
        <f t="shared" si="44"/>
        <v>6.38</v>
      </c>
      <c r="G193" s="105">
        <f t="shared" si="45"/>
        <v>0</v>
      </c>
      <c r="H193" s="106">
        <f t="shared" si="46"/>
        <v>0</v>
      </c>
      <c r="I193" s="106">
        <f t="shared" si="47"/>
        <v>6.38</v>
      </c>
      <c r="J193" s="35">
        <v>1.2788809999999999</v>
      </c>
      <c r="K193" s="163">
        <f t="shared" si="40"/>
        <v>3.9887362467657272</v>
      </c>
    </row>
    <row r="194" spans="1:11" s="36" customFormat="1" ht="14.25" customHeight="1">
      <c r="A194" s="46">
        <v>4</v>
      </c>
      <c r="B194" s="105" t="s">
        <v>182</v>
      </c>
      <c r="C194" s="105">
        <f t="shared" si="41"/>
        <v>0</v>
      </c>
      <c r="D194" s="106">
        <f t="shared" si="42"/>
        <v>0</v>
      </c>
      <c r="E194" s="105">
        <f t="shared" si="43"/>
        <v>1</v>
      </c>
      <c r="F194" s="106">
        <f t="shared" si="44"/>
        <v>5.5588280000000001</v>
      </c>
      <c r="G194" s="105">
        <f t="shared" si="45"/>
        <v>1</v>
      </c>
      <c r="H194" s="106">
        <f t="shared" si="46"/>
        <v>1.0200000000000001E-2</v>
      </c>
      <c r="I194" s="106">
        <f t="shared" si="47"/>
        <v>5.5690280000000003</v>
      </c>
      <c r="J194" s="35">
        <v>3.3496999999999999E-2</v>
      </c>
      <c r="K194" s="163">
        <f t="shared" si="40"/>
        <v>165.25453025644089</v>
      </c>
    </row>
    <row r="195" spans="1:11" s="36" customFormat="1" ht="14.25" customHeight="1">
      <c r="A195" s="46">
        <v>5</v>
      </c>
      <c r="B195" s="105" t="s">
        <v>167</v>
      </c>
      <c r="C195" s="105">
        <f t="shared" si="41"/>
        <v>0</v>
      </c>
      <c r="D195" s="106">
        <f t="shared" si="42"/>
        <v>0</v>
      </c>
      <c r="E195" s="105">
        <f t="shared" si="43"/>
        <v>0</v>
      </c>
      <c r="F195" s="106">
        <f t="shared" si="44"/>
        <v>0</v>
      </c>
      <c r="G195" s="105">
        <f t="shared" si="45"/>
        <v>3</v>
      </c>
      <c r="H195" s="106">
        <f t="shared" si="46"/>
        <v>0.26515929999999999</v>
      </c>
      <c r="I195" s="106">
        <f t="shared" si="47"/>
        <v>0.26515929999999999</v>
      </c>
      <c r="J195" s="35">
        <v>2</v>
      </c>
      <c r="K195" s="163">
        <f t="shared" si="40"/>
        <v>-0.86742034999999995</v>
      </c>
    </row>
    <row r="196" spans="1:11" s="36" customFormat="1" ht="14.25" customHeight="1">
      <c r="A196" s="46">
        <v>6</v>
      </c>
      <c r="B196" s="37" t="s">
        <v>132</v>
      </c>
      <c r="C196" s="105">
        <f t="shared" si="41"/>
        <v>0</v>
      </c>
      <c r="D196" s="106">
        <f t="shared" si="42"/>
        <v>0</v>
      </c>
      <c r="E196" s="105">
        <f t="shared" si="43"/>
        <v>1</v>
      </c>
      <c r="F196" s="106">
        <f t="shared" si="44"/>
        <v>-8.6140139999999992</v>
      </c>
      <c r="G196" s="105">
        <f t="shared" si="45"/>
        <v>0</v>
      </c>
      <c r="H196" s="106">
        <f t="shared" si="46"/>
        <v>0</v>
      </c>
      <c r="I196" s="106">
        <f t="shared" si="47"/>
        <v>-8.6140139999999992</v>
      </c>
      <c r="J196" s="35">
        <v>16</v>
      </c>
      <c r="K196" s="163">
        <f t="shared" si="40"/>
        <v>-1.5383758749999998</v>
      </c>
    </row>
    <row r="197" spans="1:11" s="36" customFormat="1" ht="14.25" customHeight="1">
      <c r="A197" s="46">
        <v>7</v>
      </c>
      <c r="B197" s="105" t="s">
        <v>177</v>
      </c>
      <c r="C197" s="105"/>
      <c r="D197" s="106"/>
      <c r="E197" s="105"/>
      <c r="F197" s="106"/>
      <c r="G197" s="105"/>
      <c r="H197" s="106"/>
      <c r="I197" s="106"/>
      <c r="J197" s="35"/>
      <c r="K197" s="163"/>
    </row>
    <row r="198" spans="1:11" s="36" customFormat="1" ht="14.25" customHeight="1">
      <c r="A198" s="46">
        <v>8</v>
      </c>
      <c r="B198" s="105" t="s">
        <v>178</v>
      </c>
      <c r="C198" s="105"/>
      <c r="D198" s="106"/>
      <c r="E198" s="105"/>
      <c r="F198" s="106"/>
      <c r="G198" s="105"/>
      <c r="H198" s="106"/>
      <c r="I198" s="106"/>
      <c r="J198" s="35"/>
      <c r="K198" s="163"/>
    </row>
    <row r="199" spans="1:11" s="36" customFormat="1" ht="14.25" customHeight="1">
      <c r="A199" s="46">
        <v>9</v>
      </c>
      <c r="B199" s="105" t="s">
        <v>185</v>
      </c>
      <c r="C199" s="105"/>
      <c r="D199" s="106"/>
      <c r="E199" s="105"/>
      <c r="F199" s="106"/>
      <c r="G199" s="105"/>
      <c r="H199" s="106"/>
      <c r="I199" s="106"/>
      <c r="J199" s="35"/>
      <c r="K199" s="163"/>
    </row>
    <row r="200" spans="1:11" s="36" customFormat="1" ht="14.25" customHeight="1">
      <c r="A200" s="46">
        <v>10</v>
      </c>
      <c r="B200" s="105" t="s">
        <v>156</v>
      </c>
      <c r="C200" s="105"/>
      <c r="D200" s="106"/>
      <c r="E200" s="105"/>
      <c r="F200" s="106"/>
      <c r="G200" s="105"/>
      <c r="H200" s="106"/>
      <c r="I200" s="106"/>
      <c r="J200" s="35"/>
      <c r="K200" s="163"/>
    </row>
    <row r="201" spans="1:11" s="36" customFormat="1" ht="14.25" customHeight="1">
      <c r="A201" s="46">
        <v>11</v>
      </c>
      <c r="B201" s="37" t="s">
        <v>174</v>
      </c>
      <c r="C201" s="105"/>
      <c r="D201" s="106"/>
      <c r="E201" s="105"/>
      <c r="F201" s="106"/>
      <c r="G201" s="105"/>
      <c r="H201" s="106"/>
      <c r="I201" s="106"/>
      <c r="J201" s="35"/>
      <c r="K201" s="163"/>
    </row>
    <row r="202" spans="1:11" s="36" customFormat="1" ht="14.25" customHeight="1">
      <c r="A202" s="46">
        <v>12</v>
      </c>
      <c r="B202" s="105" t="s">
        <v>169</v>
      </c>
      <c r="C202" s="105"/>
      <c r="D202" s="106"/>
      <c r="E202" s="105"/>
      <c r="F202" s="106"/>
      <c r="G202" s="105"/>
      <c r="H202" s="106"/>
      <c r="I202" s="106"/>
      <c r="J202" s="35"/>
      <c r="K202" s="163"/>
    </row>
    <row r="203" spans="1:11" s="36" customFormat="1" ht="14.25" customHeight="1">
      <c r="A203" s="46">
        <v>13</v>
      </c>
      <c r="B203" s="105" t="s">
        <v>172</v>
      </c>
      <c r="C203" s="105"/>
      <c r="D203" s="106"/>
      <c r="E203" s="105"/>
      <c r="F203" s="106"/>
      <c r="G203" s="105"/>
      <c r="H203" s="106"/>
      <c r="I203" s="106"/>
      <c r="J203" s="35"/>
      <c r="K203" s="167"/>
    </row>
    <row r="204" spans="1:11" s="104" customFormat="1" ht="14.25" customHeight="1">
      <c r="A204" s="114" t="s">
        <v>280</v>
      </c>
      <c r="B204" s="111" t="s">
        <v>281</v>
      </c>
      <c r="C204" s="111">
        <f t="shared" ref="C204:G204" si="48">SUM(C205:C209)</f>
        <v>1</v>
      </c>
      <c r="D204" s="112">
        <f t="shared" si="48"/>
        <v>0.79200000000000004</v>
      </c>
      <c r="E204" s="111">
        <f t="shared" si="48"/>
        <v>0</v>
      </c>
      <c r="F204" s="112">
        <f>SUM(F205:F209)</f>
        <v>0</v>
      </c>
      <c r="G204" s="111">
        <f t="shared" si="48"/>
        <v>0</v>
      </c>
      <c r="H204" s="112">
        <f>SUM(H205:H209)</f>
        <v>0</v>
      </c>
      <c r="I204" s="112">
        <f>SUM(I205:I209)</f>
        <v>0.79200000000000004</v>
      </c>
      <c r="J204" s="112">
        <v>0</v>
      </c>
      <c r="K204" s="168"/>
    </row>
    <row r="205" spans="1:11" s="36" customFormat="1" ht="14.25" customHeight="1">
      <c r="A205" s="46">
        <v>1</v>
      </c>
      <c r="B205" s="105" t="s">
        <v>168</v>
      </c>
      <c r="C205" s="105">
        <f>VLOOKUP(B205,$B$95:$K$133,2,FALSE)</f>
        <v>1</v>
      </c>
      <c r="D205" s="106">
        <f>VLOOKUP(B205,$B$95:$K$133,3,FALSE)</f>
        <v>0.79200000000000004</v>
      </c>
      <c r="E205" s="105">
        <f>VLOOKUP(B205,$B$95:$K$133,4,FALSE)</f>
        <v>0</v>
      </c>
      <c r="F205" s="106">
        <f>VLOOKUP(B205,$B$95:$K$133,5,FALSE)</f>
        <v>0</v>
      </c>
      <c r="G205" s="105">
        <f>VLOOKUP(B205,$B$95:$K$133,6,FALSE)</f>
        <v>0</v>
      </c>
      <c r="H205" s="106">
        <f>VLOOKUP(B205,$B$95:$K$133,7,FALSE)</f>
        <v>0</v>
      </c>
      <c r="I205" s="106">
        <f>VLOOKUP(B205,$B$95:$K$133,8,FALSE)</f>
        <v>0.79200000000000004</v>
      </c>
      <c r="J205" s="35">
        <v>0</v>
      </c>
      <c r="K205" s="163"/>
    </row>
    <row r="206" spans="1:11" s="36" customFormat="1" ht="14.25" customHeight="1">
      <c r="A206" s="46">
        <v>2</v>
      </c>
      <c r="B206" s="105" t="s">
        <v>170</v>
      </c>
      <c r="C206" s="105"/>
      <c r="D206" s="106"/>
      <c r="E206" s="105"/>
      <c r="F206" s="106"/>
      <c r="G206" s="105"/>
      <c r="H206" s="106"/>
      <c r="I206" s="106"/>
      <c r="J206" s="35"/>
      <c r="K206" s="163"/>
    </row>
    <row r="207" spans="1:11" s="36" customFormat="1" ht="14.25" customHeight="1">
      <c r="A207" s="46">
        <v>3</v>
      </c>
      <c r="B207" s="105" t="s">
        <v>175</v>
      </c>
      <c r="C207" s="105"/>
      <c r="D207" s="106"/>
      <c r="E207" s="105"/>
      <c r="F207" s="106"/>
      <c r="G207" s="105"/>
      <c r="H207" s="106"/>
      <c r="I207" s="106"/>
      <c r="J207" s="35"/>
      <c r="K207" s="163"/>
    </row>
    <row r="208" spans="1:11" s="36" customFormat="1" ht="14.25" customHeight="1">
      <c r="A208" s="46">
        <v>4</v>
      </c>
      <c r="B208" s="105" t="s">
        <v>248</v>
      </c>
      <c r="C208" s="105"/>
      <c r="D208" s="106"/>
      <c r="E208" s="105"/>
      <c r="F208" s="106"/>
      <c r="G208" s="105"/>
      <c r="H208" s="106"/>
      <c r="I208" s="106"/>
      <c r="J208" s="35"/>
      <c r="K208" s="163"/>
    </row>
    <row r="209" spans="1:11" s="36" customFormat="1" ht="14.25" customHeight="1">
      <c r="A209" s="108">
        <v>5</v>
      </c>
      <c r="B209" s="113" t="s">
        <v>181</v>
      </c>
      <c r="C209" s="105"/>
      <c r="D209" s="106"/>
      <c r="E209" s="105"/>
      <c r="F209" s="106"/>
      <c r="G209" s="105"/>
      <c r="H209" s="106"/>
      <c r="I209" s="106"/>
      <c r="J209" s="35"/>
      <c r="K209" s="163"/>
    </row>
    <row r="210" spans="1:11" s="115" customFormat="1" ht="14.25" customHeight="1">
      <c r="A210" s="183" t="s">
        <v>48</v>
      </c>
      <c r="B210" s="184"/>
      <c r="C210" s="50">
        <f t="shared" ref="C210:H210" si="49">C190+C153+C204+C175+C160+C141</f>
        <v>282</v>
      </c>
      <c r="D210" s="51">
        <f t="shared" si="49"/>
        <v>1300.83507246</v>
      </c>
      <c r="E210" s="50">
        <f t="shared" si="49"/>
        <v>137</v>
      </c>
      <c r="F210" s="51">
        <f t="shared" si="49"/>
        <v>2725.0914836093748</v>
      </c>
      <c r="G210" s="50">
        <f>G190+G153+G204+G175+G160+G141</f>
        <v>260</v>
      </c>
      <c r="H210" s="51">
        <f t="shared" si="49"/>
        <v>322.85922789000006</v>
      </c>
      <c r="I210" s="51">
        <f>I190+I153+I204+I175+I160+I141</f>
        <v>4334.7857839593744</v>
      </c>
      <c r="J210" s="51"/>
      <c r="K210" s="169">
        <f>K26</f>
        <v>0.48557877914477299</v>
      </c>
    </row>
  </sheetData>
  <autoFilter ref="A28:K87"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sortState xmlns:xlrd2="http://schemas.microsoft.com/office/spreadsheetml/2017/richdata2" ref="B142:K152">
    <sortCondition descending="1" ref="I142:I152"/>
  </sortState>
  <mergeCells count="13">
    <mergeCell ref="A137:K137"/>
    <mergeCell ref="A138:K138"/>
    <mergeCell ref="A210:B210"/>
    <mergeCell ref="A91:K91"/>
    <mergeCell ref="A92:K92"/>
    <mergeCell ref="A134:B134"/>
    <mergeCell ref="A1:K1"/>
    <mergeCell ref="A26:B26"/>
    <mergeCell ref="A87:B87"/>
    <mergeCell ref="A28:K28"/>
    <mergeCell ref="A29:K29"/>
    <mergeCell ref="A6:K6"/>
    <mergeCell ref="A7:K7"/>
  </mergeCells>
  <conditionalFormatting sqref="B32:B86">
    <cfRule type="duplicateValues" dxfId="25" priority="1730" stopIfTrue="1"/>
  </conditionalFormatting>
  <conditionalFormatting sqref="B95:B133">
    <cfRule type="duplicateValues" dxfId="24" priority="1713" stopIfTrue="1"/>
  </conditionalFormatting>
  <conditionalFormatting sqref="B139">
    <cfRule type="duplicateValues" dxfId="23" priority="11" stopIfTrue="1"/>
    <cfRule type="duplicateValues" dxfId="22" priority="12" stopIfTrue="1"/>
  </conditionalFormatting>
  <conditionalFormatting sqref="B141:B152 B154:B209">
    <cfRule type="duplicateValues" dxfId="21" priority="8" stopIfTrue="1"/>
  </conditionalFormatting>
  <conditionalFormatting sqref="B141:B209">
    <cfRule type="duplicateValues" dxfId="20" priority="6" stopIfTrue="1"/>
    <cfRule type="duplicateValues" dxfId="19" priority="7" stopIfTrue="1"/>
  </conditionalFormatting>
  <conditionalFormatting sqref="B210">
    <cfRule type="duplicateValues" dxfId="18" priority="1"/>
    <cfRule type="duplicateValues" dxfId="17" priority="2" stopIfTrue="1"/>
    <cfRule type="duplicateValues" dxfId="16" priority="3" stopIfTrue="1"/>
  </conditionalFormatting>
  <conditionalFormatting sqref="B211:B65485 B93:B136 B3:B5 B30:B90 B8:B27">
    <cfRule type="duplicateValues" dxfId="15" priority="892" stopIfTrue="1"/>
    <cfRule type="duplicateValues" dxfId="14" priority="893" stopIfTrue="1"/>
  </conditionalFormatting>
  <conditionalFormatting sqref="B211:B1048576 B2:B5 B93:B136 B30:B90 B8:B27">
    <cfRule type="duplicateValues" dxfId="13" priority="14"/>
  </conditionalFormatting>
  <pageMargins left="0.43307086614173201" right="0.43307086614173201" top="0.77559055099999996" bottom="0.511811024" header="0.15748031496063" footer="0.31496062992126"/>
  <pageSetup paperSize="9" scale="64" fitToHeight="0" orientation="portrait" r:id="rId1"/>
  <headerFooter>
    <oddFooter>Page &amp;P of &amp;N</oddFooter>
  </headerFooter>
  <rowBreaks count="3" manualBreakCount="3">
    <brk id="27" max="10" man="1"/>
    <brk id="90" max="10" man="1"/>
    <brk id="1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34"/>
  <sheetViews>
    <sheetView topLeftCell="A21" zoomScaleNormal="100" workbookViewId="0">
      <selection activeCell="G35" sqref="G35"/>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16384" width="9.140625" style="4"/>
  </cols>
  <sheetData>
    <row r="1" spans="1:4" hidden="1">
      <c r="A1" s="187" t="s">
        <v>258</v>
      </c>
      <c r="B1" s="187"/>
      <c r="C1" s="187"/>
      <c r="D1" s="187"/>
    </row>
    <row r="2" spans="1:4" hidden="1"/>
    <row r="3" spans="1:4" ht="15" customHeight="1">
      <c r="A3" s="190" t="s">
        <v>25</v>
      </c>
      <c r="B3" s="190"/>
      <c r="D3" s="3"/>
    </row>
    <row r="4" spans="1:4" ht="15" customHeight="1">
      <c r="D4" s="159" t="s">
        <v>307</v>
      </c>
    </row>
    <row r="5" spans="1:4" ht="15" customHeight="1"/>
    <row r="6" spans="1:4" ht="15.75" customHeight="1">
      <c r="A6" s="189" t="s">
        <v>264</v>
      </c>
      <c r="B6" s="189"/>
      <c r="C6" s="189"/>
      <c r="D6" s="189"/>
    </row>
    <row r="7" spans="1:4" ht="15" customHeight="1">
      <c r="A7" s="191" t="s">
        <v>303</v>
      </c>
      <c r="B7" s="191"/>
      <c r="C7" s="191"/>
      <c r="D7" s="191"/>
    </row>
    <row r="8" spans="1:4" ht="15.75" customHeight="1"/>
    <row r="9" spans="1:4" ht="47.25" customHeight="1">
      <c r="A9" s="6" t="s">
        <v>187</v>
      </c>
      <c r="B9" s="7" t="s">
        <v>188</v>
      </c>
      <c r="C9" s="8" t="s">
        <v>189</v>
      </c>
      <c r="D9" s="9" t="s">
        <v>190</v>
      </c>
    </row>
    <row r="10" spans="1:4" ht="18" customHeight="1">
      <c r="A10" s="19">
        <v>1</v>
      </c>
      <c r="B10" s="10" t="s">
        <v>31</v>
      </c>
      <c r="C10" s="11">
        <v>17962</v>
      </c>
      <c r="D10" s="12">
        <v>310420.74019354</v>
      </c>
    </row>
    <row r="11" spans="1:4" ht="18" customHeight="1">
      <c r="A11" s="19">
        <v>2</v>
      </c>
      <c r="B11" s="10" t="s">
        <v>33</v>
      </c>
      <c r="C11" s="11">
        <v>1224</v>
      </c>
      <c r="D11" s="12">
        <v>73999.550201409991</v>
      </c>
    </row>
    <row r="12" spans="1:4" ht="18" customHeight="1">
      <c r="A12" s="19">
        <v>3</v>
      </c>
      <c r="B12" s="10" t="s">
        <v>30</v>
      </c>
      <c r="C12" s="11">
        <v>197</v>
      </c>
      <c r="D12" s="12">
        <v>41927.577800340005</v>
      </c>
    </row>
    <row r="13" spans="1:4" ht="18" customHeight="1">
      <c r="A13" s="19">
        <v>4</v>
      </c>
      <c r="B13" s="10" t="s">
        <v>35</v>
      </c>
      <c r="C13" s="11">
        <v>1010</v>
      </c>
      <c r="D13" s="12">
        <v>13842.62375062</v>
      </c>
    </row>
    <row r="14" spans="1:4" ht="18" customHeight="1">
      <c r="A14" s="19">
        <v>5</v>
      </c>
      <c r="B14" s="10" t="s">
        <v>32</v>
      </c>
      <c r="C14" s="11">
        <v>8168</v>
      </c>
      <c r="D14" s="12">
        <v>12088.828719789999</v>
      </c>
    </row>
    <row r="15" spans="1:4" ht="18" customHeight="1">
      <c r="A15" s="19">
        <v>6</v>
      </c>
      <c r="B15" s="10" t="s">
        <v>38</v>
      </c>
      <c r="C15" s="11">
        <v>1849</v>
      </c>
      <c r="D15" s="12">
        <v>10949.223039439998</v>
      </c>
    </row>
    <row r="16" spans="1:4" ht="18" customHeight="1">
      <c r="A16" s="19">
        <v>7</v>
      </c>
      <c r="B16" s="10" t="s">
        <v>36</v>
      </c>
      <c r="C16" s="11">
        <v>1203</v>
      </c>
      <c r="D16" s="12">
        <v>6637.9917086599999</v>
      </c>
    </row>
    <row r="17" spans="1:4" ht="18" customHeight="1">
      <c r="A17" s="19">
        <v>8</v>
      </c>
      <c r="B17" s="10" t="s">
        <v>34</v>
      </c>
      <c r="C17" s="11">
        <v>4829</v>
      </c>
      <c r="D17" s="12">
        <v>5852.3336379600005</v>
      </c>
    </row>
    <row r="18" spans="1:4" ht="18" customHeight="1">
      <c r="A18" s="19">
        <v>9</v>
      </c>
      <c r="B18" s="10" t="s">
        <v>40</v>
      </c>
      <c r="C18" s="11">
        <v>3130</v>
      </c>
      <c r="D18" s="12">
        <v>5145.1078691299999</v>
      </c>
    </row>
    <row r="19" spans="1:4" ht="18" customHeight="1">
      <c r="A19" s="19">
        <v>10</v>
      </c>
      <c r="B19" s="10" t="s">
        <v>45</v>
      </c>
      <c r="C19" s="11">
        <v>107</v>
      </c>
      <c r="D19" s="12">
        <v>4870.3917629999996</v>
      </c>
    </row>
    <row r="20" spans="1:4" ht="18" customHeight="1">
      <c r="A20" s="19">
        <v>11</v>
      </c>
      <c r="B20" s="10" t="s">
        <v>41</v>
      </c>
      <c r="C20" s="11">
        <v>710</v>
      </c>
      <c r="D20" s="12">
        <v>4634.4253513800004</v>
      </c>
    </row>
    <row r="21" spans="1:4" ht="18" customHeight="1">
      <c r="A21" s="19">
        <v>12</v>
      </c>
      <c r="B21" s="10" t="s">
        <v>39</v>
      </c>
      <c r="C21" s="11">
        <v>537</v>
      </c>
      <c r="D21" s="12">
        <v>3857.4359472600008</v>
      </c>
    </row>
    <row r="22" spans="1:4" ht="18" customHeight="1">
      <c r="A22" s="19">
        <v>13</v>
      </c>
      <c r="B22" s="10" t="s">
        <v>43</v>
      </c>
      <c r="C22" s="11">
        <v>89</v>
      </c>
      <c r="D22" s="12">
        <v>3227.5829034399999</v>
      </c>
    </row>
    <row r="23" spans="1:4" ht="18" customHeight="1">
      <c r="A23" s="19">
        <v>14</v>
      </c>
      <c r="B23" s="10" t="s">
        <v>46</v>
      </c>
      <c r="C23" s="11">
        <v>152</v>
      </c>
      <c r="D23" s="12">
        <v>3171.5954750999999</v>
      </c>
    </row>
    <row r="24" spans="1:4" ht="18" customHeight="1">
      <c r="A24" s="19">
        <v>15</v>
      </c>
      <c r="B24" s="10" t="s">
        <v>44</v>
      </c>
      <c r="C24" s="11">
        <v>159</v>
      </c>
      <c r="D24" s="12">
        <v>1766.9047617399999</v>
      </c>
    </row>
    <row r="25" spans="1:4" ht="18" customHeight="1">
      <c r="A25" s="19">
        <v>16</v>
      </c>
      <c r="B25" s="10" t="s">
        <v>42</v>
      </c>
      <c r="C25" s="11">
        <v>682</v>
      </c>
      <c r="D25" s="12">
        <v>1124.8523377400002</v>
      </c>
    </row>
    <row r="26" spans="1:4" ht="18" customHeight="1">
      <c r="A26" s="19">
        <v>17</v>
      </c>
      <c r="B26" s="10" t="s">
        <v>47</v>
      </c>
      <c r="C26" s="11">
        <v>157</v>
      </c>
      <c r="D26" s="12">
        <v>934.71997742999997</v>
      </c>
    </row>
    <row r="27" spans="1:4" ht="18" customHeight="1">
      <c r="A27" s="19">
        <v>18</v>
      </c>
      <c r="B27" s="10" t="s">
        <v>37</v>
      </c>
      <c r="C27" s="11">
        <v>101</v>
      </c>
      <c r="D27" s="12">
        <v>932.53772900000001</v>
      </c>
    </row>
    <row r="28" spans="1:4">
      <c r="A28" s="19">
        <v>19</v>
      </c>
      <c r="B28" s="10" t="s">
        <v>191</v>
      </c>
      <c r="C28" s="11">
        <v>6</v>
      </c>
      <c r="D28" s="12">
        <v>10.64</v>
      </c>
    </row>
    <row r="29" spans="1:4" ht="17.25" customHeight="1">
      <c r="A29" s="188" t="s">
        <v>192</v>
      </c>
      <c r="B29" s="188"/>
      <c r="C29" s="13">
        <f>SUM(C10:C28)</f>
        <v>42272</v>
      </c>
      <c r="D29" s="14">
        <f>SUM(D10:D28)</f>
        <v>505395.06316697993</v>
      </c>
    </row>
    <row r="30" spans="1:4" ht="15.75" customHeight="1"/>
    <row r="31" spans="1:4" ht="12.75" customHeight="1"/>
    <row r="32" spans="1:4" ht="12.75" customHeight="1"/>
    <row r="33" spans="1:4" ht="12.75" customHeight="1"/>
    <row r="34" spans="1:4" ht="12.75" customHeight="1"/>
    <row r="35" spans="1:4" ht="24" customHeight="1">
      <c r="A35" s="189" t="s">
        <v>265</v>
      </c>
      <c r="B35" s="189"/>
      <c r="C35" s="189"/>
      <c r="D35" s="189"/>
    </row>
    <row r="36" spans="1:4" ht="12" customHeight="1">
      <c r="A36" s="192" t="str">
        <f>A7</f>
        <v>(Lũy kế các dự án còn hiệu lực đến ngày 31/01/2025)</v>
      </c>
      <c r="B36" s="192"/>
      <c r="C36" s="192"/>
      <c r="D36" s="192"/>
    </row>
    <row r="37" spans="1:4" ht="15.75" customHeight="1"/>
    <row r="38" spans="1:4" ht="47.25">
      <c r="A38" s="6" t="s">
        <v>187</v>
      </c>
      <c r="B38" s="7" t="s">
        <v>193</v>
      </c>
      <c r="C38" s="8" t="s">
        <v>189</v>
      </c>
      <c r="D38" s="9" t="s">
        <v>194</v>
      </c>
    </row>
    <row r="39" spans="1:4" ht="18" customHeight="1">
      <c r="A39" s="19">
        <v>1</v>
      </c>
      <c r="B39" s="10" t="s">
        <v>53</v>
      </c>
      <c r="C39" s="11">
        <v>10128</v>
      </c>
      <c r="D39" s="12">
        <v>92117.887449900023</v>
      </c>
    </row>
    <row r="40" spans="1:4" ht="18" customHeight="1">
      <c r="A40" s="19">
        <v>2</v>
      </c>
      <c r="B40" s="10" t="s">
        <v>50</v>
      </c>
      <c r="C40" s="11">
        <v>3951</v>
      </c>
      <c r="D40" s="12">
        <v>84136.853967790012</v>
      </c>
    </row>
    <row r="41" spans="1:4" ht="18" customHeight="1">
      <c r="A41" s="19">
        <v>3</v>
      </c>
      <c r="B41" s="10" t="s">
        <v>52</v>
      </c>
      <c r="C41" s="11">
        <v>5512</v>
      </c>
      <c r="D41" s="12">
        <v>78280.934009059958</v>
      </c>
    </row>
    <row r="42" spans="1:4" ht="18" customHeight="1">
      <c r="A42" s="19">
        <v>4</v>
      </c>
      <c r="B42" s="10" t="s">
        <v>54</v>
      </c>
      <c r="C42" s="11">
        <v>3279</v>
      </c>
      <c r="D42" s="12">
        <v>41028.446439330008</v>
      </c>
    </row>
    <row r="43" spans="1:4" ht="18" customHeight="1">
      <c r="A43" s="19">
        <v>5</v>
      </c>
      <c r="B43" s="10" t="s">
        <v>55</v>
      </c>
      <c r="C43" s="11">
        <v>2836</v>
      </c>
      <c r="D43" s="12">
        <v>38811.757382880001</v>
      </c>
    </row>
    <row r="44" spans="1:4" ht="18" customHeight="1">
      <c r="A44" s="19">
        <v>6</v>
      </c>
      <c r="B44" s="10" t="s">
        <v>51</v>
      </c>
      <c r="C44" s="11">
        <v>5195</v>
      </c>
      <c r="D44" s="12">
        <v>31261.979261199998</v>
      </c>
    </row>
    <row r="45" spans="1:4" ht="18" customHeight="1">
      <c r="A45" s="19">
        <v>7</v>
      </c>
      <c r="B45" s="10" t="s">
        <v>56</v>
      </c>
      <c r="C45" s="11">
        <v>929</v>
      </c>
      <c r="D45" s="12">
        <v>23893.038192449996</v>
      </c>
    </row>
    <row r="46" spans="1:4" ht="18" customHeight="1">
      <c r="A46" s="19">
        <v>8</v>
      </c>
      <c r="B46" s="10" t="s">
        <v>59</v>
      </c>
      <c r="C46" s="11">
        <v>457</v>
      </c>
      <c r="D46" s="12">
        <v>14958.98852771</v>
      </c>
    </row>
    <row r="47" spans="1:4" ht="18" customHeight="1">
      <c r="A47" s="19">
        <v>9</v>
      </c>
      <c r="B47" s="10" t="s">
        <v>62</v>
      </c>
      <c r="C47" s="11">
        <v>757</v>
      </c>
      <c r="D47" s="12">
        <v>14355.23860402</v>
      </c>
    </row>
    <row r="48" spans="1:4" ht="18" customHeight="1">
      <c r="A48" s="19">
        <v>10</v>
      </c>
      <c r="B48" s="10" t="s">
        <v>57</v>
      </c>
      <c r="C48" s="11">
        <v>768</v>
      </c>
      <c r="D48" s="12">
        <v>13024.479828210002</v>
      </c>
    </row>
    <row r="49" spans="1:4" ht="18" customHeight="1">
      <c r="A49" s="19">
        <v>11</v>
      </c>
      <c r="B49" s="10" t="s">
        <v>61</v>
      </c>
      <c r="C49" s="11">
        <v>1429</v>
      </c>
      <c r="D49" s="12">
        <v>11862.552633770001</v>
      </c>
    </row>
    <row r="50" spans="1:4" ht="18" customHeight="1">
      <c r="A50" s="19">
        <v>12</v>
      </c>
      <c r="B50" s="10" t="s">
        <v>65</v>
      </c>
      <c r="C50" s="11">
        <v>519</v>
      </c>
      <c r="D50" s="12">
        <v>11103.7594037</v>
      </c>
    </row>
    <row r="51" spans="1:4" ht="18" customHeight="1">
      <c r="A51" s="19">
        <v>13</v>
      </c>
      <c r="B51" s="10" t="s">
        <v>67</v>
      </c>
      <c r="C51" s="11">
        <v>136</v>
      </c>
      <c r="D51" s="12">
        <v>7870.3339919999999</v>
      </c>
    </row>
    <row r="52" spans="1:4" ht="18" customHeight="1">
      <c r="A52" s="19">
        <v>14</v>
      </c>
      <c r="B52" s="10" t="s">
        <v>69</v>
      </c>
      <c r="C52" s="11">
        <v>280</v>
      </c>
      <c r="D52" s="12">
        <v>4884.4063624700002</v>
      </c>
    </row>
    <row r="53" spans="1:4" ht="18" customHeight="1">
      <c r="A53" s="19">
        <v>15</v>
      </c>
      <c r="B53" s="10" t="s">
        <v>60</v>
      </c>
      <c r="C53" s="11">
        <v>588</v>
      </c>
      <c r="D53" s="12">
        <v>4460.8668413600008</v>
      </c>
    </row>
    <row r="54" spans="1:4" ht="18" customHeight="1">
      <c r="A54" s="19">
        <v>16</v>
      </c>
      <c r="B54" s="10" t="s">
        <v>64</v>
      </c>
      <c r="C54" s="11">
        <v>702</v>
      </c>
      <c r="D54" s="12">
        <v>3945.8893281099995</v>
      </c>
    </row>
    <row r="55" spans="1:4" ht="18" customHeight="1">
      <c r="A55" s="19">
        <v>17</v>
      </c>
      <c r="B55" s="10" t="s">
        <v>70</v>
      </c>
      <c r="C55" s="11">
        <v>485</v>
      </c>
      <c r="D55" s="12">
        <v>2805.4798542399994</v>
      </c>
    </row>
    <row r="56" spans="1:4" ht="18" customHeight="1">
      <c r="A56" s="19">
        <v>18</v>
      </c>
      <c r="B56" s="10" t="s">
        <v>71</v>
      </c>
      <c r="C56" s="11">
        <v>64</v>
      </c>
      <c r="D56" s="12">
        <v>2675.4042709999999</v>
      </c>
    </row>
    <row r="57" spans="1:4" ht="18" customHeight="1">
      <c r="A57" s="19">
        <v>19</v>
      </c>
      <c r="B57" s="10" t="s">
        <v>68</v>
      </c>
      <c r="C57" s="11">
        <v>348</v>
      </c>
      <c r="D57" s="12">
        <v>2595.3074453000004</v>
      </c>
    </row>
    <row r="58" spans="1:4" ht="18" customHeight="1">
      <c r="A58" s="19">
        <v>20</v>
      </c>
      <c r="B58" s="10" t="s">
        <v>75</v>
      </c>
      <c r="C58" s="11">
        <v>222</v>
      </c>
      <c r="D58" s="12">
        <v>2116.63593378</v>
      </c>
    </row>
    <row r="59" spans="1:4" ht="18" customHeight="1">
      <c r="A59" s="19">
        <v>21</v>
      </c>
      <c r="B59" s="10" t="s">
        <v>86</v>
      </c>
      <c r="C59" s="11">
        <v>174</v>
      </c>
      <c r="D59" s="12">
        <v>2021.1785243600002</v>
      </c>
    </row>
    <row r="60" spans="1:4" ht="18" customHeight="1">
      <c r="A60" s="19">
        <v>22</v>
      </c>
      <c r="B60" s="10" t="s">
        <v>63</v>
      </c>
      <c r="C60" s="11">
        <v>670</v>
      </c>
      <c r="D60" s="12">
        <v>1863.8150163400001</v>
      </c>
    </row>
    <row r="61" spans="1:4" ht="18" customHeight="1">
      <c r="A61" s="19">
        <v>23</v>
      </c>
      <c r="B61" s="10" t="s">
        <v>87</v>
      </c>
      <c r="C61" s="11">
        <v>44</v>
      </c>
      <c r="D61" s="12">
        <v>1756.90135549</v>
      </c>
    </row>
    <row r="62" spans="1:4" ht="18" customHeight="1">
      <c r="A62" s="19">
        <v>24</v>
      </c>
      <c r="B62" s="10" t="s">
        <v>74</v>
      </c>
      <c r="C62" s="11">
        <v>433</v>
      </c>
      <c r="D62" s="12">
        <v>1095.3521453800001</v>
      </c>
    </row>
    <row r="63" spans="1:4" ht="18" customHeight="1">
      <c r="A63" s="19">
        <v>25</v>
      </c>
      <c r="B63" s="10" t="s">
        <v>91</v>
      </c>
      <c r="C63" s="11">
        <v>99</v>
      </c>
      <c r="D63" s="12">
        <v>1061.8995087400001</v>
      </c>
    </row>
    <row r="64" spans="1:4" ht="18" customHeight="1">
      <c r="A64" s="19">
        <v>26</v>
      </c>
      <c r="B64" s="10" t="s">
        <v>81</v>
      </c>
      <c r="C64" s="11">
        <v>202</v>
      </c>
      <c r="D64" s="12">
        <v>995.81559641000001</v>
      </c>
    </row>
    <row r="65" spans="1:4" ht="18" customHeight="1">
      <c r="A65" s="19">
        <v>27</v>
      </c>
      <c r="B65" s="10" t="s">
        <v>78</v>
      </c>
      <c r="C65" s="11">
        <v>21</v>
      </c>
      <c r="D65" s="12">
        <v>988.35799999999995</v>
      </c>
    </row>
    <row r="66" spans="1:4" ht="18" customHeight="1">
      <c r="A66" s="19">
        <v>28</v>
      </c>
      <c r="B66" s="10" t="s">
        <v>195</v>
      </c>
      <c r="C66" s="11">
        <v>154</v>
      </c>
      <c r="D66" s="12">
        <v>981.40804800000001</v>
      </c>
    </row>
    <row r="67" spans="1:4" ht="18" customHeight="1">
      <c r="A67" s="19">
        <v>29</v>
      </c>
      <c r="B67" s="10" t="s">
        <v>103</v>
      </c>
      <c r="C67" s="11">
        <v>111</v>
      </c>
      <c r="D67" s="12">
        <v>743.39043500000002</v>
      </c>
    </row>
    <row r="68" spans="1:4" ht="18" customHeight="1">
      <c r="A68" s="19">
        <v>30</v>
      </c>
      <c r="B68" s="10" t="s">
        <v>101</v>
      </c>
      <c r="C68" s="11">
        <v>130</v>
      </c>
      <c r="D68" s="12">
        <v>669.69783199999995</v>
      </c>
    </row>
    <row r="69" spans="1:4" ht="18" customHeight="1">
      <c r="A69" s="19">
        <v>31</v>
      </c>
      <c r="B69" s="10" t="s">
        <v>80</v>
      </c>
      <c r="C69" s="11">
        <v>101</v>
      </c>
      <c r="D69" s="12">
        <v>624.56166480999991</v>
      </c>
    </row>
    <row r="70" spans="1:4" ht="18" customHeight="1">
      <c r="A70" s="19">
        <v>32</v>
      </c>
      <c r="B70" s="10" t="s">
        <v>197</v>
      </c>
      <c r="C70" s="11">
        <v>13</v>
      </c>
      <c r="D70" s="12">
        <v>587.43466699999999</v>
      </c>
    </row>
    <row r="71" spans="1:4" ht="18" customHeight="1">
      <c r="A71" s="19">
        <v>33</v>
      </c>
      <c r="B71" s="10" t="s">
        <v>89</v>
      </c>
      <c r="C71" s="11">
        <v>157</v>
      </c>
      <c r="D71" s="12">
        <v>512.21286203</v>
      </c>
    </row>
    <row r="72" spans="1:4" ht="18" customHeight="1">
      <c r="A72" s="19">
        <v>34</v>
      </c>
      <c r="B72" s="10" t="s">
        <v>58</v>
      </c>
      <c r="C72" s="11">
        <v>33</v>
      </c>
      <c r="D72" s="12">
        <v>473.82451099999997</v>
      </c>
    </row>
    <row r="73" spans="1:4" ht="18" customHeight="1">
      <c r="A73" s="19">
        <v>35</v>
      </c>
      <c r="B73" s="10" t="s">
        <v>107</v>
      </c>
      <c r="C73" s="11">
        <v>25</v>
      </c>
      <c r="D73" s="12">
        <v>469.39490699999999</v>
      </c>
    </row>
    <row r="74" spans="1:4" ht="18" customHeight="1">
      <c r="A74" s="19">
        <v>36</v>
      </c>
      <c r="B74" s="10" t="s">
        <v>196</v>
      </c>
      <c r="C74" s="11">
        <v>66</v>
      </c>
      <c r="D74" s="12">
        <v>440.89727799999997</v>
      </c>
    </row>
    <row r="75" spans="1:4" ht="18" customHeight="1">
      <c r="A75" s="19">
        <v>37</v>
      </c>
      <c r="B75" s="10" t="s">
        <v>73</v>
      </c>
      <c r="C75" s="11">
        <v>24</v>
      </c>
      <c r="D75" s="12">
        <v>357.98158899999999</v>
      </c>
    </row>
    <row r="76" spans="1:4" ht="18" customHeight="1">
      <c r="A76" s="19">
        <v>38</v>
      </c>
      <c r="B76" s="10" t="s">
        <v>72</v>
      </c>
      <c r="C76" s="11">
        <v>36</v>
      </c>
      <c r="D76" s="12">
        <v>322.62261999999998</v>
      </c>
    </row>
    <row r="77" spans="1:4" ht="18" customHeight="1">
      <c r="A77" s="19">
        <v>39</v>
      </c>
      <c r="B77" s="10" t="s">
        <v>98</v>
      </c>
      <c r="C77" s="11">
        <v>55</v>
      </c>
      <c r="D77" s="12">
        <v>208.54200696999999</v>
      </c>
    </row>
    <row r="78" spans="1:4" ht="18" customHeight="1">
      <c r="A78" s="19">
        <v>40</v>
      </c>
      <c r="B78" s="10" t="s">
        <v>198</v>
      </c>
      <c r="C78" s="11">
        <v>59</v>
      </c>
      <c r="D78" s="12">
        <v>201.20916</v>
      </c>
    </row>
    <row r="79" spans="1:4" ht="18" customHeight="1">
      <c r="A79" s="19">
        <v>41</v>
      </c>
      <c r="B79" s="10" t="s">
        <v>110</v>
      </c>
      <c r="C79" s="11">
        <v>19</v>
      </c>
      <c r="D79" s="12">
        <v>193.568389</v>
      </c>
    </row>
    <row r="80" spans="1:4" ht="18" customHeight="1">
      <c r="A80" s="19">
        <v>42</v>
      </c>
      <c r="B80" s="10" t="s">
        <v>66</v>
      </c>
      <c r="C80" s="11">
        <v>26</v>
      </c>
      <c r="D80" s="12">
        <v>187.81899999999999</v>
      </c>
    </row>
    <row r="81" spans="1:4" ht="18" customHeight="1">
      <c r="A81" s="19">
        <v>43</v>
      </c>
      <c r="B81" s="10" t="s">
        <v>199</v>
      </c>
      <c r="C81" s="11">
        <v>2</v>
      </c>
      <c r="D81" s="12">
        <v>172</v>
      </c>
    </row>
    <row r="82" spans="1:4" ht="18" customHeight="1">
      <c r="A82" s="19">
        <v>44</v>
      </c>
      <c r="B82" s="10" t="s">
        <v>83</v>
      </c>
      <c r="C82" s="11">
        <v>45</v>
      </c>
      <c r="D82" s="12">
        <v>155.93513400000001</v>
      </c>
    </row>
    <row r="83" spans="1:4" ht="18" customHeight="1">
      <c r="A83" s="19">
        <v>45</v>
      </c>
      <c r="B83" s="10" t="s">
        <v>99</v>
      </c>
      <c r="C83" s="11">
        <v>49</v>
      </c>
      <c r="D83" s="12">
        <v>153.476617</v>
      </c>
    </row>
    <row r="84" spans="1:4" ht="18" customHeight="1">
      <c r="A84" s="19">
        <v>46</v>
      </c>
      <c r="B84" s="10" t="s">
        <v>106</v>
      </c>
      <c r="C84" s="11">
        <v>97</v>
      </c>
      <c r="D84" s="12">
        <v>143.90149500000001</v>
      </c>
    </row>
    <row r="85" spans="1:4" ht="18" customHeight="1">
      <c r="A85" s="19">
        <v>47</v>
      </c>
      <c r="B85" s="10" t="s">
        <v>116</v>
      </c>
      <c r="C85" s="11">
        <v>16</v>
      </c>
      <c r="D85" s="12">
        <v>140.88177400000001</v>
      </c>
    </row>
    <row r="86" spans="1:4" ht="18" customHeight="1">
      <c r="A86" s="19">
        <v>48</v>
      </c>
      <c r="B86" s="10" t="s">
        <v>200</v>
      </c>
      <c r="C86" s="11">
        <v>10</v>
      </c>
      <c r="D86" s="12">
        <v>136.27011300000001</v>
      </c>
    </row>
    <row r="87" spans="1:4" ht="18" customHeight="1">
      <c r="A87" s="19">
        <v>49</v>
      </c>
      <c r="B87" s="10" t="s">
        <v>201</v>
      </c>
      <c r="C87" s="11">
        <v>4</v>
      </c>
      <c r="D87" s="12">
        <v>118.4</v>
      </c>
    </row>
    <row r="88" spans="1:4" ht="18" customHeight="1">
      <c r="A88" s="19">
        <v>50</v>
      </c>
      <c r="B88" s="10" t="s">
        <v>95</v>
      </c>
      <c r="C88" s="11">
        <v>14</v>
      </c>
      <c r="D88" s="12">
        <v>102.47379100000001</v>
      </c>
    </row>
    <row r="89" spans="1:4" ht="18" customHeight="1">
      <c r="A89" s="19">
        <v>51</v>
      </c>
      <c r="B89" s="10" t="s">
        <v>105</v>
      </c>
      <c r="C89" s="11">
        <v>41</v>
      </c>
      <c r="D89" s="12">
        <v>91.002487099999996</v>
      </c>
    </row>
    <row r="90" spans="1:4" ht="18" customHeight="1">
      <c r="A90" s="19">
        <v>52</v>
      </c>
      <c r="B90" s="10" t="s">
        <v>84</v>
      </c>
      <c r="C90" s="11">
        <v>41</v>
      </c>
      <c r="D90" s="12">
        <v>76.858740999999995</v>
      </c>
    </row>
    <row r="91" spans="1:4" ht="18" customHeight="1">
      <c r="A91" s="19">
        <v>53</v>
      </c>
      <c r="B91" s="10" t="s">
        <v>216</v>
      </c>
      <c r="C91" s="11">
        <v>7</v>
      </c>
      <c r="D91" s="12">
        <v>75.148756210000002</v>
      </c>
    </row>
    <row r="92" spans="1:4" ht="18" customHeight="1">
      <c r="A92" s="19">
        <v>54</v>
      </c>
      <c r="B92" s="10" t="s">
        <v>77</v>
      </c>
      <c r="C92" s="11">
        <v>44</v>
      </c>
      <c r="D92" s="12">
        <v>74.109774999999999</v>
      </c>
    </row>
    <row r="93" spans="1:4" ht="18" customHeight="1">
      <c r="A93" s="19">
        <v>55</v>
      </c>
      <c r="B93" s="10" t="s">
        <v>123</v>
      </c>
      <c r="C93" s="11">
        <v>22</v>
      </c>
      <c r="D93" s="12">
        <v>72.359854999999996</v>
      </c>
    </row>
    <row r="94" spans="1:4" ht="18" customHeight="1">
      <c r="A94" s="19">
        <v>56</v>
      </c>
      <c r="B94" s="10" t="s">
        <v>100</v>
      </c>
      <c r="C94" s="11">
        <v>41</v>
      </c>
      <c r="D94" s="12">
        <v>60.823493579999997</v>
      </c>
    </row>
    <row r="95" spans="1:4" ht="18" customHeight="1">
      <c r="A95" s="19">
        <v>57</v>
      </c>
      <c r="B95" s="10" t="s">
        <v>203</v>
      </c>
      <c r="C95" s="11">
        <v>4</v>
      </c>
      <c r="D95" s="12">
        <v>56.703420000000001</v>
      </c>
    </row>
    <row r="96" spans="1:4" ht="18" customHeight="1">
      <c r="A96" s="19">
        <v>58</v>
      </c>
      <c r="B96" s="10" t="s">
        <v>208</v>
      </c>
      <c r="C96" s="11">
        <v>2</v>
      </c>
      <c r="D96" s="12">
        <v>54.33</v>
      </c>
    </row>
    <row r="97" spans="1:4" ht="18" customHeight="1">
      <c r="A97" s="19">
        <v>59</v>
      </c>
      <c r="B97" s="10" t="s">
        <v>206</v>
      </c>
      <c r="C97" s="11">
        <v>14</v>
      </c>
      <c r="D97" s="12">
        <v>52.49</v>
      </c>
    </row>
    <row r="98" spans="1:4" ht="18" customHeight="1">
      <c r="A98" s="19">
        <v>60</v>
      </c>
      <c r="B98" s="10" t="s">
        <v>96</v>
      </c>
      <c r="C98" s="11">
        <v>37</v>
      </c>
      <c r="D98" s="12">
        <v>50.796009689999998</v>
      </c>
    </row>
    <row r="99" spans="1:4" ht="18" customHeight="1">
      <c r="A99" s="19">
        <v>61</v>
      </c>
      <c r="B99" s="10" t="s">
        <v>204</v>
      </c>
      <c r="C99" s="11">
        <v>4</v>
      </c>
      <c r="D99" s="12">
        <v>47.6</v>
      </c>
    </row>
    <row r="100" spans="1:4" ht="18" customHeight="1">
      <c r="A100" s="19">
        <v>62</v>
      </c>
      <c r="B100" s="10" t="s">
        <v>205</v>
      </c>
      <c r="C100" s="11">
        <v>1</v>
      </c>
      <c r="D100" s="12">
        <v>45</v>
      </c>
    </row>
    <row r="101" spans="1:4" ht="18" customHeight="1">
      <c r="A101" s="19">
        <v>63</v>
      </c>
      <c r="B101" s="10" t="s">
        <v>79</v>
      </c>
      <c r="C101" s="11">
        <v>79</v>
      </c>
      <c r="D101" s="12">
        <v>44.800514</v>
      </c>
    </row>
    <row r="102" spans="1:4" ht="18" customHeight="1">
      <c r="A102" s="19">
        <v>64</v>
      </c>
      <c r="B102" s="10" t="s">
        <v>94</v>
      </c>
      <c r="C102" s="11">
        <v>33</v>
      </c>
      <c r="D102" s="12">
        <v>43.075663799999994</v>
      </c>
    </row>
    <row r="103" spans="1:4" ht="18" customHeight="1">
      <c r="A103" s="19">
        <v>65</v>
      </c>
      <c r="B103" s="10" t="s">
        <v>255</v>
      </c>
      <c r="C103" s="11">
        <v>1</v>
      </c>
      <c r="D103" s="12">
        <v>40.772531999999998</v>
      </c>
    </row>
    <row r="104" spans="1:4" ht="18" customHeight="1">
      <c r="A104" s="19">
        <v>66</v>
      </c>
      <c r="B104" s="10" t="s">
        <v>92</v>
      </c>
      <c r="C104" s="11">
        <v>4</v>
      </c>
      <c r="D104" s="12">
        <v>40.465000000000003</v>
      </c>
    </row>
    <row r="105" spans="1:4" ht="18" customHeight="1">
      <c r="A105" s="19">
        <v>67</v>
      </c>
      <c r="B105" s="10" t="s">
        <v>207</v>
      </c>
      <c r="C105" s="11">
        <v>9</v>
      </c>
      <c r="D105" s="12">
        <v>38.076000000000001</v>
      </c>
    </row>
    <row r="106" spans="1:4" ht="18" customHeight="1">
      <c r="A106" s="19">
        <v>68</v>
      </c>
      <c r="B106" s="10" t="s">
        <v>125</v>
      </c>
      <c r="C106" s="11">
        <v>3</v>
      </c>
      <c r="D106" s="12">
        <v>32.252552000000001</v>
      </c>
    </row>
    <row r="107" spans="1:4" ht="18" customHeight="1">
      <c r="A107" s="19">
        <v>69</v>
      </c>
      <c r="B107" s="10" t="s">
        <v>209</v>
      </c>
      <c r="C107" s="11">
        <v>14</v>
      </c>
      <c r="D107" s="12">
        <v>31.320467000000001</v>
      </c>
    </row>
    <row r="108" spans="1:4" ht="18" customHeight="1">
      <c r="A108" s="19">
        <v>70</v>
      </c>
      <c r="B108" s="10" t="s">
        <v>82</v>
      </c>
      <c r="C108" s="11">
        <v>28</v>
      </c>
      <c r="D108" s="12">
        <v>30.613591010000004</v>
      </c>
    </row>
    <row r="109" spans="1:4" ht="18" customHeight="1">
      <c r="A109" s="19">
        <v>71</v>
      </c>
      <c r="B109" s="10" t="s">
        <v>112</v>
      </c>
      <c r="C109" s="11">
        <v>6</v>
      </c>
      <c r="D109" s="12">
        <v>27.283180999999999</v>
      </c>
    </row>
    <row r="110" spans="1:4" ht="18" customHeight="1">
      <c r="A110" s="19">
        <v>72</v>
      </c>
      <c r="B110" s="10" t="s">
        <v>210</v>
      </c>
      <c r="C110" s="11">
        <v>2</v>
      </c>
      <c r="D110" s="12">
        <v>23.5</v>
      </c>
    </row>
    <row r="111" spans="1:4" ht="18" customHeight="1">
      <c r="A111" s="19">
        <v>73</v>
      </c>
      <c r="B111" s="10" t="s">
        <v>213</v>
      </c>
      <c r="C111" s="11">
        <v>5</v>
      </c>
      <c r="D111" s="12">
        <v>22.59</v>
      </c>
    </row>
    <row r="112" spans="1:4" ht="18" customHeight="1">
      <c r="A112" s="19">
        <v>74</v>
      </c>
      <c r="B112" s="10" t="s">
        <v>128</v>
      </c>
      <c r="C112" s="11">
        <v>9</v>
      </c>
      <c r="D112" s="12">
        <v>21.118303000000001</v>
      </c>
    </row>
    <row r="113" spans="1:4" ht="18" customHeight="1">
      <c r="A113" s="19">
        <v>75</v>
      </c>
      <c r="B113" s="10" t="s">
        <v>211</v>
      </c>
      <c r="C113" s="11">
        <v>3</v>
      </c>
      <c r="D113" s="12">
        <v>20.774493</v>
      </c>
    </row>
    <row r="114" spans="1:4" ht="18" customHeight="1">
      <c r="A114" s="19">
        <v>76</v>
      </c>
      <c r="B114" s="10" t="s">
        <v>97</v>
      </c>
      <c r="C114" s="11">
        <v>3</v>
      </c>
      <c r="D114" s="12">
        <v>20.315000000000001</v>
      </c>
    </row>
    <row r="115" spans="1:4" ht="18" customHeight="1">
      <c r="A115" s="19">
        <v>77</v>
      </c>
      <c r="B115" s="10" t="s">
        <v>212</v>
      </c>
      <c r="C115" s="11">
        <v>5</v>
      </c>
      <c r="D115" s="12">
        <v>16.690062000000001</v>
      </c>
    </row>
    <row r="116" spans="1:4" ht="18" customHeight="1">
      <c r="A116" s="19">
        <v>78</v>
      </c>
      <c r="B116" s="10" t="s">
        <v>214</v>
      </c>
      <c r="C116" s="11">
        <v>2</v>
      </c>
      <c r="D116" s="12">
        <v>10.278</v>
      </c>
    </row>
    <row r="117" spans="1:4" ht="18" customHeight="1">
      <c r="A117" s="19">
        <v>79</v>
      </c>
      <c r="B117" s="10" t="s">
        <v>88</v>
      </c>
      <c r="C117" s="11">
        <v>9</v>
      </c>
      <c r="D117" s="12">
        <v>8.5763990000000003</v>
      </c>
    </row>
    <row r="118" spans="1:4" ht="18" customHeight="1">
      <c r="A118" s="19">
        <v>80</v>
      </c>
      <c r="B118" s="10" t="s">
        <v>115</v>
      </c>
      <c r="C118" s="11">
        <v>2</v>
      </c>
      <c r="D118" s="12">
        <v>8.0431500000000007</v>
      </c>
    </row>
    <row r="119" spans="1:4" ht="18" customHeight="1">
      <c r="A119" s="19">
        <v>81</v>
      </c>
      <c r="B119" s="10" t="s">
        <v>215</v>
      </c>
      <c r="C119" s="11">
        <v>5</v>
      </c>
      <c r="D119" s="12">
        <v>7.2798999999999996</v>
      </c>
    </row>
    <row r="120" spans="1:4" ht="18" customHeight="1">
      <c r="A120" s="19">
        <v>82</v>
      </c>
      <c r="B120" s="10" t="s">
        <v>218</v>
      </c>
      <c r="C120" s="11">
        <v>4</v>
      </c>
      <c r="D120" s="12">
        <v>5.9012320000000003</v>
      </c>
    </row>
    <row r="121" spans="1:4" ht="18" customHeight="1">
      <c r="A121" s="19">
        <v>83</v>
      </c>
      <c r="B121" s="20" t="s">
        <v>290</v>
      </c>
      <c r="C121" s="11">
        <v>1</v>
      </c>
      <c r="D121" s="12">
        <v>5</v>
      </c>
    </row>
    <row r="122" spans="1:4" ht="18" customHeight="1">
      <c r="A122" s="19">
        <v>84</v>
      </c>
      <c r="B122" s="10" t="s">
        <v>296</v>
      </c>
      <c r="C122" s="11">
        <v>1</v>
      </c>
      <c r="D122" s="12">
        <v>4.209492</v>
      </c>
    </row>
    <row r="123" spans="1:4" ht="18" customHeight="1">
      <c r="A123" s="19">
        <v>85</v>
      </c>
      <c r="B123" s="10" t="s">
        <v>283</v>
      </c>
      <c r="C123" s="11">
        <v>1</v>
      </c>
      <c r="D123" s="12">
        <v>4</v>
      </c>
    </row>
    <row r="124" spans="1:4" ht="18" customHeight="1">
      <c r="A124" s="19">
        <v>86</v>
      </c>
      <c r="B124" s="10" t="s">
        <v>85</v>
      </c>
      <c r="C124" s="11">
        <v>42</v>
      </c>
      <c r="D124" s="12">
        <v>3.908207</v>
      </c>
    </row>
    <row r="125" spans="1:4" ht="18" customHeight="1">
      <c r="A125" s="19">
        <v>87</v>
      </c>
      <c r="B125" s="10" t="s">
        <v>121</v>
      </c>
      <c r="C125" s="11">
        <v>8</v>
      </c>
      <c r="D125" s="12">
        <v>3.852506</v>
      </c>
    </row>
    <row r="126" spans="1:4" ht="18" customHeight="1">
      <c r="A126" s="19">
        <v>88</v>
      </c>
      <c r="B126" s="10" t="s">
        <v>217</v>
      </c>
      <c r="C126" s="11">
        <v>1</v>
      </c>
      <c r="D126" s="12">
        <v>3.8</v>
      </c>
    </row>
    <row r="127" spans="1:4" ht="18" customHeight="1">
      <c r="A127" s="19">
        <v>89</v>
      </c>
      <c r="B127" s="10" t="s">
        <v>230</v>
      </c>
      <c r="C127" s="11">
        <v>6</v>
      </c>
      <c r="D127" s="12">
        <v>3.67909</v>
      </c>
    </row>
    <row r="128" spans="1:4" ht="18" customHeight="1">
      <c r="A128" s="19">
        <v>90</v>
      </c>
      <c r="B128" s="10" t="s">
        <v>267</v>
      </c>
      <c r="C128" s="11">
        <v>1</v>
      </c>
      <c r="D128" s="12">
        <v>3.225806</v>
      </c>
    </row>
    <row r="129" spans="1:4" ht="18" customHeight="1">
      <c r="A129" s="19">
        <v>91</v>
      </c>
      <c r="B129" s="10" t="s">
        <v>219</v>
      </c>
      <c r="C129" s="11">
        <v>2</v>
      </c>
      <c r="D129" s="12">
        <v>3.1</v>
      </c>
    </row>
    <row r="130" spans="1:4" ht="18" customHeight="1">
      <c r="A130" s="19">
        <v>92</v>
      </c>
      <c r="B130" s="10" t="s">
        <v>104</v>
      </c>
      <c r="C130" s="11">
        <v>22</v>
      </c>
      <c r="D130" s="12">
        <v>2.8710100000000001</v>
      </c>
    </row>
    <row r="131" spans="1:4" ht="18" customHeight="1">
      <c r="A131" s="19">
        <v>93</v>
      </c>
      <c r="B131" s="10" t="s">
        <v>129</v>
      </c>
      <c r="C131" s="11">
        <v>9</v>
      </c>
      <c r="D131" s="12">
        <v>2.8023669999999998</v>
      </c>
    </row>
    <row r="132" spans="1:4" ht="18" customHeight="1">
      <c r="A132" s="19">
        <v>94</v>
      </c>
      <c r="B132" s="10" t="s">
        <v>202</v>
      </c>
      <c r="C132" s="11">
        <v>2</v>
      </c>
      <c r="D132" s="12">
        <v>2.75</v>
      </c>
    </row>
    <row r="133" spans="1:4" ht="18" customHeight="1">
      <c r="A133" s="19">
        <v>95</v>
      </c>
      <c r="B133" s="10" t="s">
        <v>220</v>
      </c>
      <c r="C133" s="11">
        <v>3</v>
      </c>
      <c r="D133" s="12">
        <v>2.27</v>
      </c>
    </row>
    <row r="134" spans="1:4" ht="18" customHeight="1">
      <c r="A134" s="19">
        <v>96</v>
      </c>
      <c r="B134" s="10" t="s">
        <v>221</v>
      </c>
      <c r="C134" s="11">
        <v>2</v>
      </c>
      <c r="D134" s="12">
        <v>1.5845</v>
      </c>
    </row>
    <row r="135" spans="1:4" ht="18" customHeight="1">
      <c r="A135" s="19">
        <v>97</v>
      </c>
      <c r="B135" s="10" t="s">
        <v>130</v>
      </c>
      <c r="C135" s="11">
        <v>6</v>
      </c>
      <c r="D135" s="12">
        <v>1.4279999999999999</v>
      </c>
    </row>
    <row r="136" spans="1:4" ht="18" customHeight="1">
      <c r="A136" s="19">
        <v>98</v>
      </c>
      <c r="B136" s="10" t="s">
        <v>282</v>
      </c>
      <c r="C136" s="11">
        <v>6</v>
      </c>
      <c r="D136" s="12">
        <v>1.4216690000000001</v>
      </c>
    </row>
    <row r="137" spans="1:4" ht="18" customHeight="1">
      <c r="A137" s="19">
        <v>99</v>
      </c>
      <c r="B137" s="10" t="s">
        <v>222</v>
      </c>
      <c r="C137" s="11">
        <v>3</v>
      </c>
      <c r="D137" s="12">
        <v>1.4043000000000001</v>
      </c>
    </row>
    <row r="138" spans="1:4" ht="18" customHeight="1">
      <c r="A138" s="19">
        <v>100</v>
      </c>
      <c r="B138" s="10" t="s">
        <v>93</v>
      </c>
      <c r="C138" s="11">
        <v>6</v>
      </c>
      <c r="D138" s="12">
        <v>1.2845420000000001</v>
      </c>
    </row>
    <row r="139" spans="1:4" ht="18" customHeight="1">
      <c r="A139" s="19">
        <v>101</v>
      </c>
      <c r="B139" s="10" t="s">
        <v>224</v>
      </c>
      <c r="C139" s="11">
        <v>6</v>
      </c>
      <c r="D139" s="12">
        <v>1.2489399999999999</v>
      </c>
    </row>
    <row r="140" spans="1:4" ht="18" customHeight="1">
      <c r="A140" s="19">
        <v>102</v>
      </c>
      <c r="B140" s="10" t="s">
        <v>263</v>
      </c>
      <c r="C140" s="11">
        <v>1</v>
      </c>
      <c r="D140" s="12">
        <v>1.239743</v>
      </c>
    </row>
    <row r="141" spans="1:4" ht="18" customHeight="1">
      <c r="A141" s="19">
        <v>103</v>
      </c>
      <c r="B141" s="10" t="s">
        <v>118</v>
      </c>
      <c r="C141" s="11">
        <v>24</v>
      </c>
      <c r="D141" s="12">
        <v>1.2029265</v>
      </c>
    </row>
    <row r="142" spans="1:4" ht="18" customHeight="1">
      <c r="A142" s="19">
        <v>104</v>
      </c>
      <c r="B142" s="10" t="s">
        <v>223</v>
      </c>
      <c r="C142" s="11">
        <v>5</v>
      </c>
      <c r="D142" s="12">
        <v>1.2</v>
      </c>
    </row>
    <row r="143" spans="1:4" ht="18" customHeight="1">
      <c r="A143" s="19">
        <v>105</v>
      </c>
      <c r="B143" s="10" t="s">
        <v>226</v>
      </c>
      <c r="C143" s="11">
        <v>6</v>
      </c>
      <c r="D143" s="12">
        <v>1.10426951</v>
      </c>
    </row>
    <row r="144" spans="1:4" ht="18" customHeight="1">
      <c r="A144" s="19">
        <v>106</v>
      </c>
      <c r="B144" s="10" t="s">
        <v>117</v>
      </c>
      <c r="C144" s="11">
        <v>3</v>
      </c>
      <c r="D144" s="12">
        <v>1.07</v>
      </c>
    </row>
    <row r="145" spans="1:4" ht="18" customHeight="1">
      <c r="A145" s="19">
        <v>107</v>
      </c>
      <c r="B145" s="10" t="s">
        <v>225</v>
      </c>
      <c r="C145" s="11">
        <v>3</v>
      </c>
      <c r="D145" s="12">
        <v>1.0249999999999999</v>
      </c>
    </row>
    <row r="146" spans="1:4" ht="18" customHeight="1">
      <c r="A146" s="19">
        <v>108</v>
      </c>
      <c r="B146" s="10" t="s">
        <v>108</v>
      </c>
      <c r="C146" s="11">
        <v>5</v>
      </c>
      <c r="D146" s="12">
        <v>1.003787</v>
      </c>
    </row>
    <row r="147" spans="1:4" ht="18" customHeight="1">
      <c r="A147" s="19">
        <v>109</v>
      </c>
      <c r="B147" s="10" t="s">
        <v>113</v>
      </c>
      <c r="C147" s="11">
        <v>20</v>
      </c>
      <c r="D147" s="12">
        <v>0.87515200000000004</v>
      </c>
    </row>
    <row r="148" spans="1:4" ht="18" customHeight="1">
      <c r="A148" s="19">
        <v>110</v>
      </c>
      <c r="B148" s="10" t="s">
        <v>227</v>
      </c>
      <c r="C148" s="11">
        <v>9</v>
      </c>
      <c r="D148" s="12">
        <v>0.83611859999999993</v>
      </c>
    </row>
    <row r="149" spans="1:4" ht="18" customHeight="1">
      <c r="A149" s="19">
        <v>111</v>
      </c>
      <c r="B149" s="10" t="s">
        <v>239</v>
      </c>
      <c r="C149" s="11">
        <v>4</v>
      </c>
      <c r="D149" s="12">
        <v>0.76032599999999995</v>
      </c>
    </row>
    <row r="150" spans="1:4" ht="18" customHeight="1">
      <c r="A150" s="19">
        <v>112</v>
      </c>
      <c r="B150" s="10" t="s">
        <v>102</v>
      </c>
      <c r="C150" s="11">
        <v>7</v>
      </c>
      <c r="D150" s="12">
        <v>0.71370699999999998</v>
      </c>
    </row>
    <row r="151" spans="1:4" ht="18" customHeight="1">
      <c r="A151" s="19">
        <v>113</v>
      </c>
      <c r="B151" s="10" t="s">
        <v>259</v>
      </c>
      <c r="C151" s="11">
        <v>3</v>
      </c>
      <c r="D151" s="12">
        <v>0.71</v>
      </c>
    </row>
    <row r="152" spans="1:4" ht="18" customHeight="1">
      <c r="A152" s="19">
        <v>114</v>
      </c>
      <c r="B152" s="10" t="s">
        <v>76</v>
      </c>
      <c r="C152" s="11">
        <v>7</v>
      </c>
      <c r="D152" s="12">
        <v>0.70908700000000002</v>
      </c>
    </row>
    <row r="153" spans="1:4" ht="18" customHeight="1">
      <c r="A153" s="19">
        <v>115</v>
      </c>
      <c r="B153" s="10" t="s">
        <v>122</v>
      </c>
      <c r="C153" s="11">
        <v>8</v>
      </c>
      <c r="D153" s="12">
        <v>0.52696100000000001</v>
      </c>
    </row>
    <row r="154" spans="1:4" ht="18" customHeight="1">
      <c r="A154" s="19">
        <v>116</v>
      </c>
      <c r="B154" s="10" t="s">
        <v>119</v>
      </c>
      <c r="C154" s="11">
        <v>3</v>
      </c>
      <c r="D154" s="12">
        <v>0.52214300000000002</v>
      </c>
    </row>
    <row r="155" spans="1:4" ht="18" customHeight="1">
      <c r="A155" s="19">
        <v>117</v>
      </c>
      <c r="B155" s="10" t="s">
        <v>228</v>
      </c>
      <c r="C155" s="11">
        <v>1</v>
      </c>
      <c r="D155" s="12">
        <v>0.5</v>
      </c>
    </row>
    <row r="156" spans="1:4" ht="18" customHeight="1">
      <c r="A156" s="19">
        <v>118</v>
      </c>
      <c r="B156" s="10" t="s">
        <v>295</v>
      </c>
      <c r="C156" s="11">
        <v>1</v>
      </c>
      <c r="D156" s="12">
        <v>0.5</v>
      </c>
    </row>
    <row r="157" spans="1:4" ht="18" customHeight="1">
      <c r="A157" s="19">
        <v>119</v>
      </c>
      <c r="B157" s="10" t="s">
        <v>120</v>
      </c>
      <c r="C157" s="11">
        <v>4</v>
      </c>
      <c r="D157" s="12">
        <v>0.40699999999999997</v>
      </c>
    </row>
    <row r="158" spans="1:4" ht="18" customHeight="1">
      <c r="A158" s="19">
        <v>120</v>
      </c>
      <c r="B158" s="10" t="s">
        <v>111</v>
      </c>
      <c r="C158" s="11">
        <v>13</v>
      </c>
      <c r="D158" s="12">
        <v>0.38698115</v>
      </c>
    </row>
    <row r="159" spans="1:4" ht="18" customHeight="1">
      <c r="A159" s="19">
        <v>121</v>
      </c>
      <c r="B159" s="10" t="s">
        <v>114</v>
      </c>
      <c r="C159" s="11">
        <v>2</v>
      </c>
      <c r="D159" s="12">
        <v>0.32</v>
      </c>
    </row>
    <row r="160" spans="1:4" ht="18" customHeight="1">
      <c r="A160" s="19">
        <v>122</v>
      </c>
      <c r="B160" s="10" t="s">
        <v>229</v>
      </c>
      <c r="C160" s="11">
        <v>3</v>
      </c>
      <c r="D160" s="12">
        <v>0.31282902000000001</v>
      </c>
    </row>
    <row r="161" spans="1:4" ht="18" customHeight="1">
      <c r="A161" s="19">
        <v>123</v>
      </c>
      <c r="B161" s="10" t="s">
        <v>234</v>
      </c>
      <c r="C161" s="11">
        <v>2</v>
      </c>
      <c r="D161" s="12">
        <v>0.30685699999999999</v>
      </c>
    </row>
    <row r="162" spans="1:4" ht="18" customHeight="1">
      <c r="A162" s="19">
        <v>124</v>
      </c>
      <c r="B162" s="10" t="s">
        <v>124</v>
      </c>
      <c r="C162" s="11">
        <v>4</v>
      </c>
      <c r="D162" s="12">
        <v>0.29499999999999998</v>
      </c>
    </row>
    <row r="163" spans="1:4" ht="18" customHeight="1">
      <c r="A163" s="19">
        <v>125</v>
      </c>
      <c r="B163" s="10" t="s">
        <v>233</v>
      </c>
      <c r="C163" s="11">
        <v>3</v>
      </c>
      <c r="D163" s="12">
        <v>0.247</v>
      </c>
    </row>
    <row r="164" spans="1:4" ht="18" customHeight="1">
      <c r="A164" s="19">
        <v>126</v>
      </c>
      <c r="B164" s="10" t="s">
        <v>231</v>
      </c>
      <c r="C164" s="11">
        <v>1</v>
      </c>
      <c r="D164" s="12">
        <v>0.22500000000000001</v>
      </c>
    </row>
    <row r="165" spans="1:4" ht="18" customHeight="1">
      <c r="A165" s="19">
        <v>127</v>
      </c>
      <c r="B165" s="10" t="s">
        <v>232</v>
      </c>
      <c r="C165" s="11">
        <v>1</v>
      </c>
      <c r="D165" s="12">
        <v>0.21</v>
      </c>
    </row>
    <row r="166" spans="1:4" ht="18" customHeight="1">
      <c r="A166" s="19">
        <v>128</v>
      </c>
      <c r="B166" s="10" t="s">
        <v>244</v>
      </c>
      <c r="C166" s="11">
        <v>6</v>
      </c>
      <c r="D166" s="12">
        <v>0.20979500000000001</v>
      </c>
    </row>
    <row r="167" spans="1:4" ht="18" customHeight="1">
      <c r="A167" s="19">
        <v>129</v>
      </c>
      <c r="B167" s="10" t="s">
        <v>288</v>
      </c>
      <c r="C167" s="11">
        <v>1</v>
      </c>
      <c r="D167" s="12">
        <v>0.2</v>
      </c>
    </row>
    <row r="168" spans="1:4" ht="18" customHeight="1">
      <c r="A168" s="19">
        <v>130</v>
      </c>
      <c r="B168" s="10" t="s">
        <v>235</v>
      </c>
      <c r="C168" s="11">
        <v>5</v>
      </c>
      <c r="D168" s="12">
        <v>0.15781999999999999</v>
      </c>
    </row>
    <row r="169" spans="1:4" ht="18" customHeight="1">
      <c r="A169" s="19">
        <v>131</v>
      </c>
      <c r="B169" s="10" t="s">
        <v>236</v>
      </c>
      <c r="C169" s="11">
        <v>2</v>
      </c>
      <c r="D169" s="12">
        <v>0.14291799999999999</v>
      </c>
    </row>
    <row r="170" spans="1:4" ht="18" customHeight="1">
      <c r="A170" s="19">
        <v>132</v>
      </c>
      <c r="B170" s="10" t="s">
        <v>109</v>
      </c>
      <c r="C170" s="11">
        <v>7</v>
      </c>
      <c r="D170" s="12">
        <v>0.13525999999999999</v>
      </c>
    </row>
    <row r="171" spans="1:4" ht="18" customHeight="1">
      <c r="A171" s="19">
        <v>133</v>
      </c>
      <c r="B171" s="10" t="s">
        <v>238</v>
      </c>
      <c r="C171" s="11">
        <v>2</v>
      </c>
      <c r="D171" s="12">
        <v>0.129</v>
      </c>
    </row>
    <row r="172" spans="1:4" ht="18" customHeight="1">
      <c r="A172" s="19">
        <v>134</v>
      </c>
      <c r="B172" s="10" t="s">
        <v>268</v>
      </c>
      <c r="C172" s="11">
        <v>1</v>
      </c>
      <c r="D172" s="12">
        <v>0.1</v>
      </c>
    </row>
    <row r="173" spans="1:4" ht="18" customHeight="1">
      <c r="A173" s="19">
        <v>135</v>
      </c>
      <c r="B173" s="10" t="s">
        <v>237</v>
      </c>
      <c r="C173" s="11">
        <v>1</v>
      </c>
      <c r="D173" s="12">
        <v>0.1</v>
      </c>
    </row>
    <row r="174" spans="1:4" ht="18" customHeight="1">
      <c r="A174" s="19">
        <v>136</v>
      </c>
      <c r="B174" s="10" t="s">
        <v>241</v>
      </c>
      <c r="C174" s="11">
        <v>3</v>
      </c>
      <c r="D174" s="12">
        <v>8.9399999999999993E-2</v>
      </c>
    </row>
    <row r="175" spans="1:4" ht="18" customHeight="1">
      <c r="A175" s="19">
        <v>137</v>
      </c>
      <c r="B175" s="10" t="s">
        <v>126</v>
      </c>
      <c r="C175" s="11">
        <v>2</v>
      </c>
      <c r="D175" s="12">
        <v>8.8900000000000007E-2</v>
      </c>
    </row>
    <row r="176" spans="1:4" ht="18" customHeight="1">
      <c r="A176" s="19">
        <v>138</v>
      </c>
      <c r="B176" s="10" t="s">
        <v>240</v>
      </c>
      <c r="C176" s="11">
        <v>1</v>
      </c>
      <c r="D176" s="12">
        <v>7.0935999999999999E-2</v>
      </c>
    </row>
    <row r="177" spans="1:4" ht="18" customHeight="1">
      <c r="A177" s="19">
        <v>139</v>
      </c>
      <c r="B177" s="10" t="s">
        <v>127</v>
      </c>
      <c r="C177" s="11">
        <v>2</v>
      </c>
      <c r="D177" s="12">
        <v>3.4783000000000001E-2</v>
      </c>
    </row>
    <row r="178" spans="1:4" ht="18" customHeight="1">
      <c r="A178" s="19">
        <v>140</v>
      </c>
      <c r="B178" s="10" t="s">
        <v>242</v>
      </c>
      <c r="C178" s="11">
        <v>1</v>
      </c>
      <c r="D178" s="12">
        <v>3.3184999999999999E-2</v>
      </c>
    </row>
    <row r="179" spans="1:4" ht="18" customHeight="1">
      <c r="A179" s="19">
        <v>141</v>
      </c>
      <c r="B179" s="10" t="s">
        <v>262</v>
      </c>
      <c r="C179" s="11">
        <v>1</v>
      </c>
      <c r="D179" s="12">
        <v>2.4464E-2</v>
      </c>
    </row>
    <row r="180" spans="1:4" ht="18" customHeight="1">
      <c r="A180" s="19">
        <v>142</v>
      </c>
      <c r="B180" s="10" t="s">
        <v>289</v>
      </c>
      <c r="C180" s="11">
        <v>1</v>
      </c>
      <c r="D180" s="12">
        <v>2.0833999999999998E-2</v>
      </c>
    </row>
    <row r="181" spans="1:4" ht="18" customHeight="1">
      <c r="A181" s="19">
        <v>143</v>
      </c>
      <c r="B181" s="10" t="s">
        <v>243</v>
      </c>
      <c r="C181" s="11">
        <v>1</v>
      </c>
      <c r="D181" s="12">
        <v>0.02</v>
      </c>
    </row>
    <row r="182" spans="1:4" ht="18" customHeight="1">
      <c r="A182" s="19">
        <v>144</v>
      </c>
      <c r="B182" s="10" t="s">
        <v>260</v>
      </c>
      <c r="C182" s="11">
        <v>1</v>
      </c>
      <c r="D182" s="12">
        <v>0.01</v>
      </c>
    </row>
    <row r="183" spans="1:4" ht="18" customHeight="1">
      <c r="A183" s="19">
        <v>145</v>
      </c>
      <c r="B183" s="10" t="s">
        <v>90</v>
      </c>
      <c r="C183" s="11">
        <v>1</v>
      </c>
      <c r="D183" s="12">
        <v>0.01</v>
      </c>
    </row>
    <row r="184" spans="1:4" ht="18" customHeight="1">
      <c r="A184" s="19">
        <v>146</v>
      </c>
      <c r="B184" s="10" t="s">
        <v>291</v>
      </c>
      <c r="C184" s="11">
        <v>1</v>
      </c>
      <c r="D184" s="12">
        <v>7.0000000000000001E-3</v>
      </c>
    </row>
    <row r="185" spans="1:4" ht="18" customHeight="1">
      <c r="A185" s="19">
        <v>147</v>
      </c>
      <c r="B185" s="10" t="s">
        <v>284</v>
      </c>
      <c r="C185" s="11">
        <v>1</v>
      </c>
      <c r="D185" s="12">
        <v>6.2090000000000001E-3</v>
      </c>
    </row>
    <row r="186" spans="1:4" ht="18" customHeight="1">
      <c r="A186" s="19">
        <v>148</v>
      </c>
      <c r="B186" s="10" t="s">
        <v>287</v>
      </c>
      <c r="C186" s="11">
        <v>1</v>
      </c>
      <c r="D186" s="12">
        <v>5.0000000000000001E-3</v>
      </c>
    </row>
    <row r="187" spans="1:4" ht="18" customHeight="1">
      <c r="A187" s="19">
        <v>149</v>
      </c>
      <c r="B187" s="10" t="s">
        <v>261</v>
      </c>
      <c r="C187" s="11">
        <v>1</v>
      </c>
      <c r="D187" s="12">
        <v>5.0000000000000001E-3</v>
      </c>
    </row>
    <row r="188" spans="1:4" ht="18" customHeight="1">
      <c r="A188" s="188" t="s">
        <v>192</v>
      </c>
      <c r="B188" s="188"/>
      <c r="C188" s="13">
        <f>SUM(C39:C187)</f>
        <v>42272</v>
      </c>
      <c r="D188" s="14">
        <f>SUM(D39:D187)</f>
        <v>505395.06316698022</v>
      </c>
    </row>
    <row r="189" spans="1:4" ht="15" customHeight="1">
      <c r="A189" s="15"/>
      <c r="B189" s="15"/>
      <c r="C189" s="16"/>
      <c r="D189" s="17"/>
    </row>
    <row r="190" spans="1:4" ht="15.75" customHeight="1">
      <c r="A190" s="189" t="s">
        <v>266</v>
      </c>
      <c r="B190" s="189"/>
      <c r="C190" s="189"/>
      <c r="D190" s="189"/>
    </row>
    <row r="191" spans="1:4" ht="15.75" customHeight="1">
      <c r="A191" s="189" t="str">
        <f>A7</f>
        <v>(Lũy kế các dự án còn hiệu lực đến ngày 31/01/2025)</v>
      </c>
      <c r="B191" s="189"/>
      <c r="C191" s="189"/>
      <c r="D191" s="189"/>
    </row>
    <row r="192" spans="1:4" ht="19.5" customHeight="1"/>
    <row r="193" spans="1:4" ht="47.25">
      <c r="A193" s="6" t="s">
        <v>187</v>
      </c>
      <c r="B193" s="7" t="s">
        <v>245</v>
      </c>
      <c r="C193" s="8" t="s">
        <v>189</v>
      </c>
      <c r="D193" s="9" t="s">
        <v>194</v>
      </c>
    </row>
    <row r="194" spans="1:4" ht="19.5" customHeight="1">
      <c r="A194" s="19">
        <v>1</v>
      </c>
      <c r="B194" s="10" t="s">
        <v>133</v>
      </c>
      <c r="C194" s="11">
        <v>13727</v>
      </c>
      <c r="D194" s="12">
        <v>58966.87053492001</v>
      </c>
    </row>
    <row r="195" spans="1:4" ht="19.5" customHeight="1">
      <c r="A195" s="19">
        <v>2</v>
      </c>
      <c r="B195" s="10" t="s">
        <v>135</v>
      </c>
      <c r="C195" s="11">
        <v>7589</v>
      </c>
      <c r="D195" s="12">
        <v>43047.905505289993</v>
      </c>
    </row>
    <row r="196" spans="1:4" ht="19.5" customHeight="1">
      <c r="A196" s="19">
        <v>3</v>
      </c>
      <c r="B196" s="10" t="s">
        <v>136</v>
      </c>
      <c r="C196" s="11">
        <v>4427</v>
      </c>
      <c r="D196" s="12">
        <v>42565.140343679996</v>
      </c>
    </row>
    <row r="197" spans="1:4" ht="19.5" customHeight="1">
      <c r="A197" s="19">
        <v>4</v>
      </c>
      <c r="B197" s="10" t="s">
        <v>138</v>
      </c>
      <c r="C197" s="11">
        <v>2012</v>
      </c>
      <c r="D197" s="12">
        <v>38351.04912535999</v>
      </c>
    </row>
    <row r="198" spans="1:4" ht="19.5" customHeight="1">
      <c r="A198" s="19">
        <v>5</v>
      </c>
      <c r="B198" s="10" t="s">
        <v>137</v>
      </c>
      <c r="C198" s="11">
        <v>590</v>
      </c>
      <c r="D198" s="12">
        <v>36605.893842129997</v>
      </c>
    </row>
    <row r="199" spans="1:4" ht="19.5" customHeight="1">
      <c r="A199" s="19">
        <v>6</v>
      </c>
      <c r="B199" s="10" t="s">
        <v>139</v>
      </c>
      <c r="C199" s="11">
        <v>1238</v>
      </c>
      <c r="D199" s="12">
        <v>32710.619497419997</v>
      </c>
    </row>
    <row r="200" spans="1:4" ht="19.5" customHeight="1">
      <c r="A200" s="19">
        <v>7</v>
      </c>
      <c r="B200" s="10" t="s">
        <v>140</v>
      </c>
      <c r="C200" s="11">
        <v>2464</v>
      </c>
      <c r="D200" s="12">
        <v>31024.125894899997</v>
      </c>
    </row>
    <row r="201" spans="1:4" ht="19.5" customHeight="1">
      <c r="A201" s="19">
        <v>8</v>
      </c>
      <c r="B201" s="10" t="s">
        <v>162</v>
      </c>
      <c r="C201" s="11">
        <v>222</v>
      </c>
      <c r="D201" s="12">
        <v>16209.73521404</v>
      </c>
    </row>
    <row r="202" spans="1:4" ht="19.5" customHeight="1">
      <c r="A202" s="19">
        <v>9</v>
      </c>
      <c r="B202" s="10" t="s">
        <v>144</v>
      </c>
      <c r="C202" s="11">
        <v>212</v>
      </c>
      <c r="D202" s="12">
        <v>15575.29812367</v>
      </c>
    </row>
    <row r="203" spans="1:4" ht="19.5" customHeight="1">
      <c r="A203" s="19">
        <v>10</v>
      </c>
      <c r="B203" s="10" t="s">
        <v>143</v>
      </c>
      <c r="C203" s="11">
        <v>1506</v>
      </c>
      <c r="D203" s="12">
        <v>14347.602817990002</v>
      </c>
    </row>
    <row r="204" spans="1:4" ht="19.5" customHeight="1">
      <c r="A204" s="19">
        <v>11</v>
      </c>
      <c r="B204" s="10" t="s">
        <v>145</v>
      </c>
      <c r="C204" s="11">
        <v>733</v>
      </c>
      <c r="D204" s="12">
        <v>13558.838396380001</v>
      </c>
    </row>
    <row r="205" spans="1:4" ht="19.5" customHeight="1">
      <c r="A205" s="19">
        <v>12</v>
      </c>
      <c r="B205" s="10" t="s">
        <v>176</v>
      </c>
      <c r="C205" s="11">
        <v>84</v>
      </c>
      <c r="D205" s="12">
        <v>12087.984806</v>
      </c>
    </row>
    <row r="206" spans="1:4" ht="19.5" customHeight="1">
      <c r="A206" s="19">
        <v>13</v>
      </c>
      <c r="B206" s="10" t="s">
        <v>147</v>
      </c>
      <c r="C206" s="11">
        <v>649</v>
      </c>
      <c r="D206" s="12">
        <v>11240.39971068</v>
      </c>
    </row>
    <row r="207" spans="1:4" ht="19.5" customHeight="1">
      <c r="A207" s="19">
        <v>14</v>
      </c>
      <c r="B207" s="10" t="s">
        <v>155</v>
      </c>
      <c r="C207" s="11">
        <v>252</v>
      </c>
      <c r="D207" s="12">
        <v>11109.055638040001</v>
      </c>
    </row>
    <row r="208" spans="1:4" ht="19.5" customHeight="1">
      <c r="A208" s="19">
        <v>15</v>
      </c>
      <c r="B208" s="10" t="s">
        <v>134</v>
      </c>
      <c r="C208" s="11">
        <v>391</v>
      </c>
      <c r="D208" s="12">
        <v>10205.3876654</v>
      </c>
    </row>
    <row r="209" spans="1:4" ht="19.5" customHeight="1">
      <c r="A209" s="19">
        <v>16</v>
      </c>
      <c r="B209" s="10" t="s">
        <v>141</v>
      </c>
      <c r="C209" s="11">
        <v>658</v>
      </c>
      <c r="D209" s="12">
        <v>9029.9978472399998</v>
      </c>
    </row>
    <row r="210" spans="1:4" ht="19.5" customHeight="1">
      <c r="A210" s="19">
        <v>17</v>
      </c>
      <c r="B210" s="10" t="s">
        <v>154</v>
      </c>
      <c r="C210" s="11">
        <v>564</v>
      </c>
      <c r="D210" s="12">
        <v>7383.0883950500001</v>
      </c>
    </row>
    <row r="211" spans="1:4" ht="19.5" customHeight="1">
      <c r="A211" s="19">
        <v>18</v>
      </c>
      <c r="B211" s="10" t="s">
        <v>146</v>
      </c>
      <c r="C211" s="11">
        <v>1061</v>
      </c>
      <c r="D211" s="12">
        <v>6785.3118299099997</v>
      </c>
    </row>
    <row r="212" spans="1:4" ht="19.5" customHeight="1">
      <c r="A212" s="19">
        <v>19</v>
      </c>
      <c r="B212" s="10" t="s">
        <v>142</v>
      </c>
      <c r="C212" s="11">
        <v>431</v>
      </c>
      <c r="D212" s="12">
        <v>6614.2296295100004</v>
      </c>
    </row>
    <row r="213" spans="1:4" ht="19.5" customHeight="1">
      <c r="A213" s="19">
        <v>20</v>
      </c>
      <c r="B213" s="10" t="s">
        <v>152</v>
      </c>
      <c r="C213" s="11">
        <v>241</v>
      </c>
      <c r="D213" s="12">
        <v>6452.9704618699998</v>
      </c>
    </row>
    <row r="214" spans="1:4" ht="19.5" customHeight="1">
      <c r="A214" s="19">
        <v>21</v>
      </c>
      <c r="B214" s="10" t="s">
        <v>151</v>
      </c>
      <c r="C214" s="11">
        <v>203</v>
      </c>
      <c r="D214" s="12">
        <v>5851.2224485500001</v>
      </c>
    </row>
    <row r="215" spans="1:4" ht="19.5" customHeight="1">
      <c r="A215" s="19">
        <v>22</v>
      </c>
      <c r="B215" s="10" t="s">
        <v>165</v>
      </c>
      <c r="C215" s="11">
        <v>170</v>
      </c>
      <c r="D215" s="12">
        <v>5727.4858560100001</v>
      </c>
    </row>
    <row r="216" spans="1:4" ht="19.5" customHeight="1">
      <c r="A216" s="19">
        <v>23</v>
      </c>
      <c r="B216" s="10" t="s">
        <v>148</v>
      </c>
      <c r="C216" s="11">
        <v>487</v>
      </c>
      <c r="D216" s="12">
        <v>5374.6863312900023</v>
      </c>
    </row>
    <row r="217" spans="1:4" ht="19.5" customHeight="1">
      <c r="A217" s="19">
        <v>24</v>
      </c>
      <c r="B217" s="10" t="s">
        <v>167</v>
      </c>
      <c r="C217" s="11">
        <v>68</v>
      </c>
      <c r="D217" s="12">
        <v>4831.989235</v>
      </c>
    </row>
    <row r="218" spans="1:4" ht="19.5" customHeight="1">
      <c r="A218" s="19">
        <v>25</v>
      </c>
      <c r="B218" s="10" t="s">
        <v>132</v>
      </c>
      <c r="C218" s="11">
        <v>17</v>
      </c>
      <c r="D218" s="12">
        <v>4688.9553740000001</v>
      </c>
    </row>
    <row r="219" spans="1:4" ht="19.5" customHeight="1">
      <c r="A219" s="19">
        <v>26</v>
      </c>
      <c r="B219" s="10" t="s">
        <v>171</v>
      </c>
      <c r="C219" s="11">
        <v>124</v>
      </c>
      <c r="D219" s="12">
        <v>4435.6110384499998</v>
      </c>
    </row>
    <row r="220" spans="1:4" ht="19.5" customHeight="1">
      <c r="A220" s="19">
        <v>27</v>
      </c>
      <c r="B220" s="10" t="s">
        <v>149</v>
      </c>
      <c r="C220" s="11">
        <v>172</v>
      </c>
      <c r="D220" s="12">
        <v>4382.8661750000001</v>
      </c>
    </row>
    <row r="221" spans="1:4" ht="19.5" customHeight="1">
      <c r="A221" s="19">
        <v>28</v>
      </c>
      <c r="B221" s="10" t="s">
        <v>166</v>
      </c>
      <c r="C221" s="11">
        <v>158</v>
      </c>
      <c r="D221" s="12">
        <v>4162.4381243999997</v>
      </c>
    </row>
    <row r="222" spans="1:4" ht="19.5" customHeight="1">
      <c r="A222" s="19">
        <v>29</v>
      </c>
      <c r="B222" s="10" t="s">
        <v>159</v>
      </c>
      <c r="C222" s="11">
        <v>161</v>
      </c>
      <c r="D222" s="12">
        <v>3989.3820000000001</v>
      </c>
    </row>
    <row r="223" spans="1:4" ht="19.5" customHeight="1">
      <c r="A223" s="19">
        <v>30</v>
      </c>
      <c r="B223" s="10" t="s">
        <v>153</v>
      </c>
      <c r="C223" s="11">
        <v>241</v>
      </c>
      <c r="D223" s="12">
        <v>3603.8107159699998</v>
      </c>
    </row>
    <row r="224" spans="1:4" ht="19.5" customHeight="1">
      <c r="A224" s="19">
        <v>31</v>
      </c>
      <c r="B224" s="10" t="s">
        <v>156</v>
      </c>
      <c r="C224" s="11">
        <v>39</v>
      </c>
      <c r="D224" s="12">
        <v>3198.2324269999999</v>
      </c>
    </row>
    <row r="225" spans="1:4" ht="19.5" customHeight="1">
      <c r="A225" s="19">
        <v>32</v>
      </c>
      <c r="B225" s="10" t="s">
        <v>158</v>
      </c>
      <c r="C225" s="11">
        <v>148</v>
      </c>
      <c r="D225" s="12">
        <v>3014.20145189</v>
      </c>
    </row>
    <row r="226" spans="1:4" ht="19.5" customHeight="1">
      <c r="A226" s="19">
        <v>33</v>
      </c>
      <c r="B226" s="10" t="s">
        <v>246</v>
      </c>
      <c r="C226" s="11">
        <v>50</v>
      </c>
      <c r="D226" s="12">
        <v>2768.6918150000001</v>
      </c>
    </row>
    <row r="227" spans="1:4" ht="19.5" customHeight="1">
      <c r="A227" s="19">
        <v>34</v>
      </c>
      <c r="B227" s="10" t="s">
        <v>160</v>
      </c>
      <c r="C227" s="11">
        <v>63</v>
      </c>
      <c r="D227" s="12">
        <v>2669.4146037399996</v>
      </c>
    </row>
    <row r="228" spans="1:4" ht="19.5" customHeight="1">
      <c r="A228" s="19">
        <v>35</v>
      </c>
      <c r="B228" s="10" t="s">
        <v>250</v>
      </c>
      <c r="C228" s="11">
        <v>29</v>
      </c>
      <c r="D228" s="12">
        <v>2624.0742418300001</v>
      </c>
    </row>
    <row r="229" spans="1:4" ht="19.5" customHeight="1">
      <c r="A229" s="19">
        <v>36</v>
      </c>
      <c r="B229" s="10" t="s">
        <v>150</v>
      </c>
      <c r="C229" s="11">
        <v>75</v>
      </c>
      <c r="D229" s="12">
        <v>2428.1295610000002</v>
      </c>
    </row>
    <row r="230" spans="1:4" ht="19.5" customHeight="1">
      <c r="A230" s="19">
        <v>37</v>
      </c>
      <c r="B230" s="10" t="s">
        <v>182</v>
      </c>
      <c r="C230" s="11">
        <v>79</v>
      </c>
      <c r="D230" s="12">
        <v>2220.3248972399997</v>
      </c>
    </row>
    <row r="231" spans="1:4" ht="19.5" customHeight="1">
      <c r="A231" s="19">
        <v>38</v>
      </c>
      <c r="B231" s="10" t="s">
        <v>161</v>
      </c>
      <c r="C231" s="11">
        <v>111</v>
      </c>
      <c r="D231" s="12">
        <v>1873.774177</v>
      </c>
    </row>
    <row r="232" spans="1:4" ht="19.5" customHeight="1">
      <c r="A232" s="19">
        <v>39</v>
      </c>
      <c r="B232" s="10" t="s">
        <v>180</v>
      </c>
      <c r="C232" s="11">
        <v>49</v>
      </c>
      <c r="D232" s="12">
        <v>1837.090991</v>
      </c>
    </row>
    <row r="233" spans="1:4" ht="19.5" customHeight="1">
      <c r="A233" s="19">
        <v>40</v>
      </c>
      <c r="B233" s="10" t="s">
        <v>178</v>
      </c>
      <c r="C233" s="11">
        <v>68</v>
      </c>
      <c r="D233" s="12">
        <v>1603.0353580100002</v>
      </c>
    </row>
    <row r="234" spans="1:4" ht="19.5" customHeight="1">
      <c r="A234" s="19">
        <v>41</v>
      </c>
      <c r="B234" s="10" t="s">
        <v>164</v>
      </c>
      <c r="C234" s="11">
        <v>101</v>
      </c>
      <c r="D234" s="12">
        <v>1281.349271</v>
      </c>
    </row>
    <row r="235" spans="1:4" ht="19.5" customHeight="1">
      <c r="A235" s="19">
        <v>42</v>
      </c>
      <c r="B235" s="10" t="s">
        <v>247</v>
      </c>
      <c r="C235" s="11">
        <v>25</v>
      </c>
      <c r="D235" s="12">
        <v>1146.572932</v>
      </c>
    </row>
    <row r="236" spans="1:4" ht="19.5" customHeight="1">
      <c r="A236" s="19">
        <v>43</v>
      </c>
      <c r="B236" s="10" t="s">
        <v>157</v>
      </c>
      <c r="C236" s="11">
        <v>74</v>
      </c>
      <c r="D236" s="12">
        <v>1117.64293002</v>
      </c>
    </row>
    <row r="237" spans="1:4" ht="19.5" customHeight="1">
      <c r="A237" s="19">
        <v>44</v>
      </c>
      <c r="B237" s="10" t="s">
        <v>163</v>
      </c>
      <c r="C237" s="11">
        <v>57</v>
      </c>
      <c r="D237" s="12">
        <v>832.40846999999997</v>
      </c>
    </row>
    <row r="238" spans="1:4" ht="19.5" customHeight="1">
      <c r="A238" s="19">
        <v>45</v>
      </c>
      <c r="B238" s="10" t="s">
        <v>172</v>
      </c>
      <c r="C238" s="11">
        <v>33</v>
      </c>
      <c r="D238" s="12">
        <v>774.26769310999998</v>
      </c>
    </row>
    <row r="239" spans="1:4" ht="19.5" customHeight="1">
      <c r="A239" s="19">
        <v>46</v>
      </c>
      <c r="B239" s="10" t="s">
        <v>170</v>
      </c>
      <c r="C239" s="11">
        <v>32</v>
      </c>
      <c r="D239" s="12">
        <v>722.29715710000005</v>
      </c>
    </row>
    <row r="240" spans="1:4" ht="19.5" customHeight="1">
      <c r="A240" s="19">
        <v>47</v>
      </c>
      <c r="B240" s="10" t="s">
        <v>186</v>
      </c>
      <c r="C240" s="11">
        <v>33</v>
      </c>
      <c r="D240" s="12">
        <v>655.75248099999999</v>
      </c>
    </row>
    <row r="241" spans="1:4" ht="19.5" customHeight="1">
      <c r="A241" s="19">
        <v>48</v>
      </c>
      <c r="B241" s="10" t="s">
        <v>168</v>
      </c>
      <c r="C241" s="11">
        <v>102</v>
      </c>
      <c r="D241" s="12">
        <v>554.72117421000007</v>
      </c>
    </row>
    <row r="242" spans="1:4" ht="19.5" customHeight="1">
      <c r="A242" s="19">
        <v>49</v>
      </c>
      <c r="B242" s="10" t="s">
        <v>184</v>
      </c>
      <c r="C242" s="11">
        <v>43</v>
      </c>
      <c r="D242" s="12">
        <v>515.03119900000002</v>
      </c>
    </row>
    <row r="243" spans="1:4" ht="19.5" customHeight="1">
      <c r="A243" s="19">
        <v>50</v>
      </c>
      <c r="B243" s="10" t="s">
        <v>177</v>
      </c>
      <c r="C243" s="11">
        <v>16</v>
      </c>
      <c r="D243" s="12">
        <v>448.36698100000001</v>
      </c>
    </row>
    <row r="244" spans="1:4" ht="19.5" customHeight="1">
      <c r="A244" s="19">
        <v>51</v>
      </c>
      <c r="B244" s="10" t="s">
        <v>173</v>
      </c>
      <c r="C244" s="11">
        <v>38</v>
      </c>
      <c r="D244" s="12">
        <v>408.039151</v>
      </c>
    </row>
    <row r="245" spans="1:4" ht="19.5" customHeight="1">
      <c r="A245" s="19">
        <v>52</v>
      </c>
      <c r="B245" s="10" t="s">
        <v>248</v>
      </c>
      <c r="C245" s="11">
        <v>21</v>
      </c>
      <c r="D245" s="12">
        <v>320.17404699999997</v>
      </c>
    </row>
    <row r="246" spans="1:4" ht="19.5" customHeight="1">
      <c r="A246" s="19">
        <v>53</v>
      </c>
      <c r="B246" s="10" t="s">
        <v>174</v>
      </c>
      <c r="C246" s="11">
        <v>27</v>
      </c>
      <c r="D246" s="12">
        <v>269.09065399999997</v>
      </c>
    </row>
    <row r="247" spans="1:4" ht="19.5" customHeight="1">
      <c r="A247" s="19">
        <v>54</v>
      </c>
      <c r="B247" s="10" t="s">
        <v>179</v>
      </c>
      <c r="C247" s="11">
        <v>23</v>
      </c>
      <c r="D247" s="12">
        <v>265.22000200000002</v>
      </c>
    </row>
    <row r="248" spans="1:4" ht="19.5" customHeight="1">
      <c r="A248" s="19">
        <v>55</v>
      </c>
      <c r="B248" s="10" t="s">
        <v>181</v>
      </c>
      <c r="C248" s="11">
        <v>8</v>
      </c>
      <c r="D248" s="12">
        <v>243.35986299999999</v>
      </c>
    </row>
    <row r="249" spans="1:4" ht="19.5" customHeight="1">
      <c r="A249" s="19">
        <v>56</v>
      </c>
      <c r="B249" s="10" t="s">
        <v>169</v>
      </c>
      <c r="C249" s="11">
        <v>21</v>
      </c>
      <c r="D249" s="12">
        <v>231.58128487000002</v>
      </c>
    </row>
    <row r="250" spans="1:4" ht="19.5" customHeight="1">
      <c r="A250" s="19">
        <v>57</v>
      </c>
      <c r="B250" s="10" t="s">
        <v>185</v>
      </c>
      <c r="C250" s="11">
        <v>12</v>
      </c>
      <c r="D250" s="12">
        <v>162.09133800000001</v>
      </c>
    </row>
    <row r="251" spans="1:4" ht="19.5" customHeight="1">
      <c r="A251" s="19">
        <v>58</v>
      </c>
      <c r="B251" s="10" t="s">
        <v>249</v>
      </c>
      <c r="C251" s="11">
        <v>10</v>
      </c>
      <c r="D251" s="12">
        <v>135.72999999999999</v>
      </c>
    </row>
    <row r="252" spans="1:4" ht="19.5" customHeight="1">
      <c r="A252" s="19">
        <v>59</v>
      </c>
      <c r="B252" s="10" t="s">
        <v>175</v>
      </c>
      <c r="C252" s="11">
        <v>8</v>
      </c>
      <c r="D252" s="12">
        <v>93.020026999999999</v>
      </c>
    </row>
    <row r="253" spans="1:4" ht="19.5" customHeight="1">
      <c r="A253" s="19">
        <v>60</v>
      </c>
      <c r="B253" s="10" t="s">
        <v>251</v>
      </c>
      <c r="C253" s="11">
        <v>4</v>
      </c>
      <c r="D253" s="12">
        <v>32.052415809999999</v>
      </c>
    </row>
    <row r="254" spans="1:4" ht="19.5" customHeight="1">
      <c r="A254" s="19">
        <v>61</v>
      </c>
      <c r="B254" s="10" t="s">
        <v>183</v>
      </c>
      <c r="C254" s="11">
        <v>13</v>
      </c>
      <c r="D254" s="12">
        <v>20.725000000000001</v>
      </c>
    </row>
    <row r="255" spans="1:4" ht="19.5" customHeight="1">
      <c r="A255" s="19">
        <v>62</v>
      </c>
      <c r="B255" s="10" t="s">
        <v>252</v>
      </c>
      <c r="C255" s="11">
        <v>6</v>
      </c>
      <c r="D255" s="12">
        <v>4.1469940000000003</v>
      </c>
    </row>
    <row r="256" spans="1:4" ht="19.5" customHeight="1">
      <c r="A256" s="19">
        <v>63</v>
      </c>
      <c r="B256" s="10" t="s">
        <v>253</v>
      </c>
      <c r="C256" s="11">
        <v>1</v>
      </c>
      <c r="D256" s="12">
        <v>3</v>
      </c>
    </row>
    <row r="257" spans="1:4" ht="19.5" customHeight="1">
      <c r="A257" s="19">
        <v>64</v>
      </c>
      <c r="B257" s="10" t="s">
        <v>254</v>
      </c>
      <c r="C257" s="11">
        <v>1</v>
      </c>
      <c r="D257" s="12">
        <v>1.5</v>
      </c>
    </row>
    <row r="258" spans="1:4" ht="19.5" customHeight="1">
      <c r="A258" s="188" t="s">
        <v>192</v>
      </c>
      <c r="B258" s="188"/>
      <c r="C258" s="13">
        <f>SUM(C194:C257)</f>
        <v>42272</v>
      </c>
      <c r="D258" s="14">
        <f>SUM(D194:D257)</f>
        <v>505395.06316697982</v>
      </c>
    </row>
    <row r="259" spans="1:4" ht="15" customHeight="1"/>
    <row r="260" spans="1:4" ht="15.75" customHeight="1">
      <c r="A260" s="181" t="s">
        <v>285</v>
      </c>
      <c r="B260" s="181"/>
      <c r="C260" s="181"/>
      <c r="D260" s="181"/>
    </row>
    <row r="261" spans="1:4">
      <c r="A261" s="182" t="str">
        <f>A7</f>
        <v>(Lũy kế các dự án còn hiệu lực đến ngày 31/01/2025)</v>
      </c>
      <c r="B261" s="182"/>
      <c r="C261" s="182"/>
      <c r="D261" s="182"/>
    </row>
    <row r="262" spans="1:4">
      <c r="A262" s="117"/>
      <c r="B262" s="118"/>
      <c r="C262" s="119"/>
      <c r="D262" s="119"/>
    </row>
    <row r="263" spans="1:4" ht="47.25">
      <c r="A263" s="120" t="s">
        <v>1</v>
      </c>
      <c r="B263" s="121" t="s">
        <v>269</v>
      </c>
      <c r="C263" s="122" t="s">
        <v>189</v>
      </c>
      <c r="D263" s="123" t="s">
        <v>194</v>
      </c>
    </row>
    <row r="264" spans="1:4" s="128" customFormat="1">
      <c r="A264" s="124" t="s">
        <v>270</v>
      </c>
      <c r="B264" s="125" t="s">
        <v>273</v>
      </c>
      <c r="C264" s="126">
        <f>SUM(C265:C270)</f>
        <v>21634</v>
      </c>
      <c r="D264" s="127">
        <f>SUM(D265:D270)</f>
        <v>192069.02784277996</v>
      </c>
    </row>
    <row r="265" spans="1:4">
      <c r="A265" s="129">
        <v>1</v>
      </c>
      <c r="B265" s="130" t="s">
        <v>133</v>
      </c>
      <c r="C265" s="131">
        <f t="shared" ref="C265:C270" si="0">VLOOKUP(B265,$B$194:$D$257,2,FALSE)</f>
        <v>13727</v>
      </c>
      <c r="D265" s="132">
        <f t="shared" ref="D265:D270" si="1">VLOOKUP(B265,$B$194:$D$257,3,FALSE)</f>
        <v>58966.87053492001</v>
      </c>
    </row>
    <row r="266" spans="1:4">
      <c r="A266" s="129">
        <v>2</v>
      </c>
      <c r="B266" s="130" t="s">
        <v>136</v>
      </c>
      <c r="C266" s="131">
        <f t="shared" si="0"/>
        <v>4427</v>
      </c>
      <c r="D266" s="132">
        <f t="shared" si="1"/>
        <v>42565.140343679996</v>
      </c>
    </row>
    <row r="267" spans="1:4">
      <c r="A267" s="129">
        <v>3</v>
      </c>
      <c r="B267" s="130" t="s">
        <v>138</v>
      </c>
      <c r="C267" s="131">
        <f t="shared" si="0"/>
        <v>2012</v>
      </c>
      <c r="D267" s="132">
        <f t="shared" si="1"/>
        <v>38351.04912535999</v>
      </c>
    </row>
    <row r="268" spans="1:4">
      <c r="A268" s="129">
        <v>4</v>
      </c>
      <c r="B268" s="130" t="s">
        <v>137</v>
      </c>
      <c r="C268" s="131">
        <f t="shared" si="0"/>
        <v>590</v>
      </c>
      <c r="D268" s="132">
        <f t="shared" si="1"/>
        <v>36605.893842129997</v>
      </c>
    </row>
    <row r="269" spans="1:4">
      <c r="A269" s="129">
        <v>5</v>
      </c>
      <c r="B269" s="130" t="s">
        <v>134</v>
      </c>
      <c r="C269" s="131">
        <f t="shared" si="0"/>
        <v>391</v>
      </c>
      <c r="D269" s="132">
        <f t="shared" si="1"/>
        <v>10205.3876654</v>
      </c>
    </row>
    <row r="270" spans="1:4">
      <c r="A270" s="133">
        <v>6</v>
      </c>
      <c r="B270" s="134" t="s">
        <v>148</v>
      </c>
      <c r="C270" s="135">
        <f t="shared" si="0"/>
        <v>487</v>
      </c>
      <c r="D270" s="136">
        <f t="shared" si="1"/>
        <v>5374.6863312900023</v>
      </c>
    </row>
    <row r="271" spans="1:4">
      <c r="A271" s="137" t="s">
        <v>272</v>
      </c>
      <c r="B271" s="138" t="s">
        <v>271</v>
      </c>
      <c r="C271" s="139">
        <f>SUM(C272:C282)</f>
        <v>14301</v>
      </c>
      <c r="D271" s="140">
        <f>SUM(D272:D282)</f>
        <v>169367.96449468003</v>
      </c>
    </row>
    <row r="272" spans="1:4">
      <c r="A272" s="141">
        <v>1</v>
      </c>
      <c r="B272" s="142" t="s">
        <v>135</v>
      </c>
      <c r="C272" s="131">
        <f t="shared" ref="C272:C282" si="2">VLOOKUP(B272,$B$194:$D$257,2,FALSE)</f>
        <v>7589</v>
      </c>
      <c r="D272" s="132">
        <f t="shared" ref="D272:D282" si="3">VLOOKUP(B272,$B$194:$D$257,3,FALSE)</f>
        <v>43047.905505289993</v>
      </c>
    </row>
    <row r="273" spans="1:4">
      <c r="A273" s="141">
        <v>2</v>
      </c>
      <c r="B273" s="142" t="s">
        <v>139</v>
      </c>
      <c r="C273" s="131">
        <f t="shared" si="2"/>
        <v>1238</v>
      </c>
      <c r="D273" s="132">
        <f t="shared" si="3"/>
        <v>32710.619497419997</v>
      </c>
    </row>
    <row r="274" spans="1:4">
      <c r="A274" s="141">
        <v>3</v>
      </c>
      <c r="B274" s="142" t="s">
        <v>140</v>
      </c>
      <c r="C274" s="131">
        <f t="shared" si="2"/>
        <v>2464</v>
      </c>
      <c r="D274" s="132">
        <f t="shared" si="3"/>
        <v>31024.125894899997</v>
      </c>
    </row>
    <row r="275" spans="1:4">
      <c r="A275" s="141">
        <v>4</v>
      </c>
      <c r="B275" s="142" t="s">
        <v>162</v>
      </c>
      <c r="C275" s="131">
        <f t="shared" si="2"/>
        <v>222</v>
      </c>
      <c r="D275" s="132">
        <f t="shared" si="3"/>
        <v>16209.73521404</v>
      </c>
    </row>
    <row r="276" spans="1:4">
      <c r="A276" s="141">
        <v>5</v>
      </c>
      <c r="B276" s="142" t="s">
        <v>147</v>
      </c>
      <c r="C276" s="131">
        <f t="shared" si="2"/>
        <v>649</v>
      </c>
      <c r="D276" s="132">
        <f t="shared" si="3"/>
        <v>11240.39971068</v>
      </c>
    </row>
    <row r="277" spans="1:4">
      <c r="A277" s="141">
        <v>6</v>
      </c>
      <c r="B277" s="142" t="s">
        <v>141</v>
      </c>
      <c r="C277" s="131">
        <f t="shared" si="2"/>
        <v>658</v>
      </c>
      <c r="D277" s="132">
        <f t="shared" si="3"/>
        <v>9029.9978472399998</v>
      </c>
    </row>
    <row r="278" spans="1:4">
      <c r="A278" s="141">
        <v>7</v>
      </c>
      <c r="B278" s="142" t="s">
        <v>154</v>
      </c>
      <c r="C278" s="131">
        <f t="shared" si="2"/>
        <v>564</v>
      </c>
      <c r="D278" s="132">
        <f t="shared" si="3"/>
        <v>7383.0883950500001</v>
      </c>
    </row>
    <row r="279" spans="1:4">
      <c r="A279" s="141">
        <v>8</v>
      </c>
      <c r="B279" s="142" t="s">
        <v>142</v>
      </c>
      <c r="C279" s="131">
        <f t="shared" si="2"/>
        <v>431</v>
      </c>
      <c r="D279" s="132">
        <f t="shared" si="3"/>
        <v>6614.2296295100004</v>
      </c>
    </row>
    <row r="280" spans="1:4">
      <c r="A280" s="141">
        <v>9</v>
      </c>
      <c r="B280" s="142" t="s">
        <v>151</v>
      </c>
      <c r="C280" s="131">
        <f t="shared" si="2"/>
        <v>203</v>
      </c>
      <c r="D280" s="132">
        <f t="shared" si="3"/>
        <v>5851.2224485500001</v>
      </c>
    </row>
    <row r="281" spans="1:4">
      <c r="A281" s="141">
        <v>10</v>
      </c>
      <c r="B281" s="142" t="s">
        <v>149</v>
      </c>
      <c r="C281" s="131">
        <f t="shared" si="2"/>
        <v>172</v>
      </c>
      <c r="D281" s="132">
        <f t="shared" si="3"/>
        <v>4382.8661750000001</v>
      </c>
    </row>
    <row r="282" spans="1:4">
      <c r="A282" s="143">
        <v>11</v>
      </c>
      <c r="B282" s="144" t="s">
        <v>161</v>
      </c>
      <c r="C282" s="131">
        <f t="shared" si="2"/>
        <v>111</v>
      </c>
      <c r="D282" s="132">
        <f t="shared" si="3"/>
        <v>1873.774177</v>
      </c>
    </row>
    <row r="283" spans="1:4">
      <c r="A283" s="137" t="s">
        <v>274</v>
      </c>
      <c r="B283" s="138" t="s">
        <v>277</v>
      </c>
      <c r="C283" s="139">
        <f>SUM(C284:C297)</f>
        <v>2553</v>
      </c>
      <c r="D283" s="140">
        <f>SUM(D284:D297)</f>
        <v>71203.113840879989</v>
      </c>
    </row>
    <row r="284" spans="1:4">
      <c r="A284" s="129">
        <v>1</v>
      </c>
      <c r="B284" s="130" t="s">
        <v>144</v>
      </c>
      <c r="C284" s="131">
        <f t="shared" ref="C284:C297" si="4">VLOOKUP(B284,$B$194:$D$257,2,FALSE)</f>
        <v>212</v>
      </c>
      <c r="D284" s="132">
        <f t="shared" ref="D284:D297" si="5">VLOOKUP(B284,$B$194:$D$257,3,FALSE)</f>
        <v>15575.29812367</v>
      </c>
    </row>
    <row r="285" spans="1:4">
      <c r="A285" s="129">
        <v>2</v>
      </c>
      <c r="B285" s="130" t="s">
        <v>176</v>
      </c>
      <c r="C285" s="131">
        <f t="shared" si="4"/>
        <v>84</v>
      </c>
      <c r="D285" s="132">
        <f t="shared" si="5"/>
        <v>12087.984806</v>
      </c>
    </row>
    <row r="286" spans="1:4">
      <c r="A286" s="129">
        <v>3</v>
      </c>
      <c r="B286" s="130" t="s">
        <v>146</v>
      </c>
      <c r="C286" s="131">
        <f t="shared" si="4"/>
        <v>1061</v>
      </c>
      <c r="D286" s="132">
        <f t="shared" si="5"/>
        <v>6785.3118299099997</v>
      </c>
    </row>
    <row r="287" spans="1:4">
      <c r="A287" s="129">
        <v>4</v>
      </c>
      <c r="B287" s="130" t="s">
        <v>152</v>
      </c>
      <c r="C287" s="131">
        <f t="shared" si="4"/>
        <v>241</v>
      </c>
      <c r="D287" s="132">
        <f t="shared" si="5"/>
        <v>6452.9704618699998</v>
      </c>
    </row>
    <row r="288" spans="1:4">
      <c r="A288" s="129">
        <v>5</v>
      </c>
      <c r="B288" s="145" t="s">
        <v>165</v>
      </c>
      <c r="C288" s="131">
        <f t="shared" si="4"/>
        <v>170</v>
      </c>
      <c r="D288" s="132">
        <f t="shared" si="5"/>
        <v>5727.4858560100001</v>
      </c>
    </row>
    <row r="289" spans="1:4">
      <c r="A289" s="129">
        <v>6</v>
      </c>
      <c r="B289" s="130" t="s">
        <v>171</v>
      </c>
      <c r="C289" s="131">
        <f t="shared" si="4"/>
        <v>124</v>
      </c>
      <c r="D289" s="132">
        <f t="shared" si="5"/>
        <v>4435.6110384499998</v>
      </c>
    </row>
    <row r="290" spans="1:4">
      <c r="A290" s="129">
        <v>7</v>
      </c>
      <c r="B290" s="130" t="s">
        <v>166</v>
      </c>
      <c r="C290" s="131">
        <f t="shared" si="4"/>
        <v>158</v>
      </c>
      <c r="D290" s="132">
        <f t="shared" si="5"/>
        <v>4162.4381243999997</v>
      </c>
    </row>
    <row r="291" spans="1:4">
      <c r="A291" s="129">
        <v>8</v>
      </c>
      <c r="B291" s="145" t="s">
        <v>159</v>
      </c>
      <c r="C291" s="131">
        <f t="shared" si="4"/>
        <v>161</v>
      </c>
      <c r="D291" s="132">
        <f t="shared" si="5"/>
        <v>3989.3820000000001</v>
      </c>
    </row>
    <row r="292" spans="1:4">
      <c r="A292" s="129">
        <v>9</v>
      </c>
      <c r="B292" s="130" t="s">
        <v>160</v>
      </c>
      <c r="C292" s="131">
        <f t="shared" si="4"/>
        <v>63</v>
      </c>
      <c r="D292" s="132">
        <f t="shared" si="5"/>
        <v>2669.4146037399996</v>
      </c>
    </row>
    <row r="293" spans="1:4">
      <c r="A293" s="129">
        <v>10</v>
      </c>
      <c r="B293" s="130" t="s">
        <v>250</v>
      </c>
      <c r="C293" s="131">
        <f t="shared" si="4"/>
        <v>29</v>
      </c>
      <c r="D293" s="132">
        <f t="shared" si="5"/>
        <v>2624.0742418300001</v>
      </c>
    </row>
    <row r="294" spans="1:4">
      <c r="A294" s="129">
        <v>11</v>
      </c>
      <c r="B294" s="130" t="s">
        <v>150</v>
      </c>
      <c r="C294" s="131">
        <f t="shared" si="4"/>
        <v>75</v>
      </c>
      <c r="D294" s="132">
        <f t="shared" si="5"/>
        <v>2428.1295610000002</v>
      </c>
    </row>
    <row r="295" spans="1:4">
      <c r="A295" s="129">
        <v>12</v>
      </c>
      <c r="B295" s="130" t="s">
        <v>180</v>
      </c>
      <c r="C295" s="131">
        <f t="shared" si="4"/>
        <v>49</v>
      </c>
      <c r="D295" s="132">
        <f t="shared" si="5"/>
        <v>1837.090991</v>
      </c>
    </row>
    <row r="296" spans="1:4">
      <c r="A296" s="129">
        <v>13</v>
      </c>
      <c r="B296" s="130" t="s">
        <v>164</v>
      </c>
      <c r="C296" s="131">
        <f t="shared" si="4"/>
        <v>101</v>
      </c>
      <c r="D296" s="132">
        <f t="shared" si="5"/>
        <v>1281.349271</v>
      </c>
    </row>
    <row r="297" spans="1:4">
      <c r="A297" s="133">
        <v>14</v>
      </c>
      <c r="B297" s="134" t="s">
        <v>247</v>
      </c>
      <c r="C297" s="131">
        <f t="shared" si="4"/>
        <v>25</v>
      </c>
      <c r="D297" s="132">
        <f t="shared" si="5"/>
        <v>1146.572932</v>
      </c>
    </row>
    <row r="298" spans="1:4">
      <c r="A298" s="137" t="s">
        <v>276</v>
      </c>
      <c r="B298" s="138" t="s">
        <v>279</v>
      </c>
      <c r="C298" s="139">
        <f>SUM(C299:C311)</f>
        <v>2108</v>
      </c>
      <c r="D298" s="140">
        <f>SUM(D299:D311)</f>
        <v>36907.382442130001</v>
      </c>
    </row>
    <row r="299" spans="1:4">
      <c r="A299" s="129">
        <v>1</v>
      </c>
      <c r="B299" s="130" t="s">
        <v>143</v>
      </c>
      <c r="C299" s="131">
        <f t="shared" ref="C299:C311" si="6">VLOOKUP(B299,$B$194:$D$257,2,FALSE)</f>
        <v>1506</v>
      </c>
      <c r="D299" s="132">
        <f t="shared" ref="D299:D311" si="7">VLOOKUP(B299,$B$194:$D$257,3,FALSE)</f>
        <v>14347.602817990002</v>
      </c>
    </row>
    <row r="300" spans="1:4">
      <c r="A300" s="129">
        <v>2</v>
      </c>
      <c r="B300" s="130" t="s">
        <v>167</v>
      </c>
      <c r="C300" s="131">
        <f t="shared" si="6"/>
        <v>68</v>
      </c>
      <c r="D300" s="132">
        <f t="shared" si="7"/>
        <v>4831.989235</v>
      </c>
    </row>
    <row r="301" spans="1:4">
      <c r="A301" s="129">
        <v>3</v>
      </c>
      <c r="B301" s="145" t="s">
        <v>132</v>
      </c>
      <c r="C301" s="131">
        <f t="shared" si="6"/>
        <v>17</v>
      </c>
      <c r="D301" s="132">
        <f t="shared" si="7"/>
        <v>4688.9553740000001</v>
      </c>
    </row>
    <row r="302" spans="1:4">
      <c r="A302" s="129">
        <v>4</v>
      </c>
      <c r="B302" s="130" t="s">
        <v>156</v>
      </c>
      <c r="C302" s="131">
        <f t="shared" si="6"/>
        <v>39</v>
      </c>
      <c r="D302" s="132">
        <f t="shared" si="7"/>
        <v>3198.2324269999999</v>
      </c>
    </row>
    <row r="303" spans="1:4">
      <c r="A303" s="129">
        <v>5</v>
      </c>
      <c r="B303" s="130" t="s">
        <v>158</v>
      </c>
      <c r="C303" s="131">
        <f t="shared" si="6"/>
        <v>148</v>
      </c>
      <c r="D303" s="132">
        <f t="shared" si="7"/>
        <v>3014.20145189</v>
      </c>
    </row>
    <row r="304" spans="1:4">
      <c r="A304" s="129">
        <v>6</v>
      </c>
      <c r="B304" s="130" t="s">
        <v>182</v>
      </c>
      <c r="C304" s="131">
        <f t="shared" si="6"/>
        <v>79</v>
      </c>
      <c r="D304" s="132">
        <f t="shared" si="7"/>
        <v>2220.3248972399997</v>
      </c>
    </row>
    <row r="305" spans="1:4">
      <c r="A305" s="129">
        <v>7</v>
      </c>
      <c r="B305" s="130" t="s">
        <v>178</v>
      </c>
      <c r="C305" s="131">
        <f t="shared" si="6"/>
        <v>68</v>
      </c>
      <c r="D305" s="132">
        <f t="shared" si="7"/>
        <v>1603.0353580100002</v>
      </c>
    </row>
    <row r="306" spans="1:4">
      <c r="A306" s="129">
        <v>8</v>
      </c>
      <c r="B306" s="130" t="s">
        <v>157</v>
      </c>
      <c r="C306" s="131">
        <f t="shared" si="6"/>
        <v>74</v>
      </c>
      <c r="D306" s="132">
        <f t="shared" si="7"/>
        <v>1117.64293002</v>
      </c>
    </row>
    <row r="307" spans="1:4">
      <c r="A307" s="129">
        <v>9</v>
      </c>
      <c r="B307" s="130" t="s">
        <v>172</v>
      </c>
      <c r="C307" s="131">
        <f t="shared" si="6"/>
        <v>33</v>
      </c>
      <c r="D307" s="132">
        <f t="shared" si="7"/>
        <v>774.26769310999998</v>
      </c>
    </row>
    <row r="308" spans="1:4">
      <c r="A308" s="129">
        <v>10</v>
      </c>
      <c r="B308" s="130" t="s">
        <v>177</v>
      </c>
      <c r="C308" s="131">
        <f t="shared" si="6"/>
        <v>16</v>
      </c>
      <c r="D308" s="132">
        <f t="shared" si="7"/>
        <v>448.36698100000001</v>
      </c>
    </row>
    <row r="309" spans="1:4">
      <c r="A309" s="129">
        <v>11</v>
      </c>
      <c r="B309" s="145" t="s">
        <v>174</v>
      </c>
      <c r="C309" s="131">
        <f t="shared" si="6"/>
        <v>27</v>
      </c>
      <c r="D309" s="132">
        <f t="shared" si="7"/>
        <v>269.09065399999997</v>
      </c>
    </row>
    <row r="310" spans="1:4">
      <c r="A310" s="129">
        <v>12</v>
      </c>
      <c r="B310" s="130" t="s">
        <v>169</v>
      </c>
      <c r="C310" s="131">
        <f t="shared" si="6"/>
        <v>21</v>
      </c>
      <c r="D310" s="132">
        <f t="shared" si="7"/>
        <v>231.58128487000002</v>
      </c>
    </row>
    <row r="311" spans="1:4">
      <c r="A311" s="129">
        <v>13</v>
      </c>
      <c r="B311" s="130" t="s">
        <v>185</v>
      </c>
      <c r="C311" s="131">
        <f t="shared" si="6"/>
        <v>12</v>
      </c>
      <c r="D311" s="132">
        <f t="shared" si="7"/>
        <v>162.09133800000001</v>
      </c>
    </row>
    <row r="312" spans="1:4">
      <c r="A312" s="137" t="s">
        <v>278</v>
      </c>
      <c r="B312" s="138" t="s">
        <v>275</v>
      </c>
      <c r="C312" s="139">
        <f>SUM(C313:C326)</f>
        <v>1455</v>
      </c>
      <c r="D312" s="140">
        <f>SUM(D313:D326)</f>
        <v>31145.310463200003</v>
      </c>
    </row>
    <row r="313" spans="1:4">
      <c r="A313" s="129">
        <v>1</v>
      </c>
      <c r="B313" s="130" t="s">
        <v>145</v>
      </c>
      <c r="C313" s="131">
        <f t="shared" ref="C313:C326" si="8">VLOOKUP(B313,$B$194:$D$257,2,FALSE)</f>
        <v>733</v>
      </c>
      <c r="D313" s="132">
        <f t="shared" ref="D313:D326" si="9">VLOOKUP(B313,$B$194:$D$257,3,FALSE)</f>
        <v>13558.838396380001</v>
      </c>
    </row>
    <row r="314" spans="1:4">
      <c r="A314" s="129">
        <v>2</v>
      </c>
      <c r="B314" s="130" t="s">
        <v>155</v>
      </c>
      <c r="C314" s="131">
        <f t="shared" si="8"/>
        <v>252</v>
      </c>
      <c r="D314" s="132">
        <f t="shared" si="9"/>
        <v>11109.055638040001</v>
      </c>
    </row>
    <row r="315" spans="1:4">
      <c r="A315" s="129">
        <v>3</v>
      </c>
      <c r="B315" s="130" t="s">
        <v>153</v>
      </c>
      <c r="C315" s="131">
        <f t="shared" si="8"/>
        <v>241</v>
      </c>
      <c r="D315" s="132">
        <f t="shared" si="9"/>
        <v>3603.8107159699998</v>
      </c>
    </row>
    <row r="316" spans="1:4">
      <c r="A316" s="129">
        <v>4</v>
      </c>
      <c r="B316" s="130" t="s">
        <v>163</v>
      </c>
      <c r="C316" s="131">
        <f t="shared" si="8"/>
        <v>57</v>
      </c>
      <c r="D316" s="132">
        <f t="shared" si="9"/>
        <v>832.40846999999997</v>
      </c>
    </row>
    <row r="317" spans="1:4">
      <c r="A317" s="129">
        <v>5</v>
      </c>
      <c r="B317" s="134" t="s">
        <v>186</v>
      </c>
      <c r="C317" s="131">
        <f t="shared" si="8"/>
        <v>33</v>
      </c>
      <c r="D317" s="132">
        <f t="shared" si="9"/>
        <v>655.75248099999999</v>
      </c>
    </row>
    <row r="318" spans="1:4">
      <c r="A318" s="129">
        <v>6</v>
      </c>
      <c r="B318" s="134" t="s">
        <v>184</v>
      </c>
      <c r="C318" s="131">
        <f t="shared" si="8"/>
        <v>43</v>
      </c>
      <c r="D318" s="132">
        <f t="shared" si="9"/>
        <v>515.03119900000002</v>
      </c>
    </row>
    <row r="319" spans="1:4">
      <c r="A319" s="129">
        <v>7</v>
      </c>
      <c r="B319" s="134" t="s">
        <v>173</v>
      </c>
      <c r="C319" s="131">
        <f t="shared" si="8"/>
        <v>38</v>
      </c>
      <c r="D319" s="132">
        <f t="shared" si="9"/>
        <v>408.039151</v>
      </c>
    </row>
    <row r="320" spans="1:4">
      <c r="A320" s="129">
        <v>8</v>
      </c>
      <c r="B320" s="134" t="s">
        <v>179</v>
      </c>
      <c r="C320" s="131">
        <f t="shared" si="8"/>
        <v>23</v>
      </c>
      <c r="D320" s="132">
        <f t="shared" si="9"/>
        <v>265.22000200000002</v>
      </c>
    </row>
    <row r="321" spans="1:4">
      <c r="A321" s="129">
        <v>9</v>
      </c>
      <c r="B321" s="134" t="s">
        <v>249</v>
      </c>
      <c r="C321" s="131">
        <f t="shared" si="8"/>
        <v>10</v>
      </c>
      <c r="D321" s="132">
        <f t="shared" si="9"/>
        <v>135.72999999999999</v>
      </c>
    </row>
    <row r="322" spans="1:4">
      <c r="A322" s="129">
        <v>10</v>
      </c>
      <c r="B322" s="134" t="s">
        <v>251</v>
      </c>
      <c r="C322" s="131">
        <f t="shared" si="8"/>
        <v>4</v>
      </c>
      <c r="D322" s="132">
        <f t="shared" si="9"/>
        <v>32.052415809999999</v>
      </c>
    </row>
    <row r="323" spans="1:4">
      <c r="A323" s="129">
        <v>11</v>
      </c>
      <c r="B323" s="134" t="s">
        <v>183</v>
      </c>
      <c r="C323" s="131">
        <f t="shared" si="8"/>
        <v>13</v>
      </c>
      <c r="D323" s="132">
        <f t="shared" si="9"/>
        <v>20.725000000000001</v>
      </c>
    </row>
    <row r="324" spans="1:4">
      <c r="A324" s="129">
        <v>12</v>
      </c>
      <c r="B324" s="134" t="s">
        <v>252</v>
      </c>
      <c r="C324" s="131">
        <f t="shared" si="8"/>
        <v>6</v>
      </c>
      <c r="D324" s="132">
        <f t="shared" si="9"/>
        <v>4.1469940000000003</v>
      </c>
    </row>
    <row r="325" spans="1:4">
      <c r="A325" s="129">
        <v>13</v>
      </c>
      <c r="B325" s="134" t="s">
        <v>253</v>
      </c>
      <c r="C325" s="131">
        <f t="shared" si="8"/>
        <v>1</v>
      </c>
      <c r="D325" s="132">
        <f t="shared" si="9"/>
        <v>3</v>
      </c>
    </row>
    <row r="326" spans="1:4">
      <c r="A326" s="133">
        <v>14</v>
      </c>
      <c r="B326" s="134" t="s">
        <v>254</v>
      </c>
      <c r="C326" s="131">
        <f t="shared" si="8"/>
        <v>1</v>
      </c>
      <c r="D326" s="132">
        <f t="shared" si="9"/>
        <v>1.5</v>
      </c>
    </row>
    <row r="327" spans="1:4">
      <c r="A327" s="137" t="s">
        <v>280</v>
      </c>
      <c r="B327" s="138" t="s">
        <v>281</v>
      </c>
      <c r="C327" s="139">
        <f>SUM(C328:C332)</f>
        <v>171</v>
      </c>
      <c r="D327" s="140">
        <f>SUM(D328:D332)</f>
        <v>1933.57226831</v>
      </c>
    </row>
    <row r="328" spans="1:4">
      <c r="A328" s="129">
        <v>1</v>
      </c>
      <c r="B328" s="130" t="s">
        <v>170</v>
      </c>
      <c r="C328" s="131">
        <f>VLOOKUP(B328,$B$194:$D$257,2,FALSE)</f>
        <v>32</v>
      </c>
      <c r="D328" s="132">
        <f>VLOOKUP(B328,$B$194:$D$257,3,FALSE)</f>
        <v>722.29715710000005</v>
      </c>
    </row>
    <row r="329" spans="1:4">
      <c r="A329" s="129">
        <v>2</v>
      </c>
      <c r="B329" s="130" t="s">
        <v>168</v>
      </c>
      <c r="C329" s="131">
        <f>VLOOKUP(B329,$B$194:$D$257,2,FALSE)</f>
        <v>102</v>
      </c>
      <c r="D329" s="132">
        <f>VLOOKUP(B329,$B$194:$D$257,3,FALSE)</f>
        <v>554.72117421000007</v>
      </c>
    </row>
    <row r="330" spans="1:4">
      <c r="A330" s="129">
        <v>3</v>
      </c>
      <c r="B330" s="130" t="s">
        <v>248</v>
      </c>
      <c r="C330" s="131">
        <f>VLOOKUP(B330,$B$194:$D$257,2,FALSE)</f>
        <v>21</v>
      </c>
      <c r="D330" s="132">
        <f>VLOOKUP(B330,$B$194:$D$257,3,FALSE)</f>
        <v>320.17404699999997</v>
      </c>
    </row>
    <row r="331" spans="1:4">
      <c r="A331" s="129">
        <v>4</v>
      </c>
      <c r="B331" s="130" t="s">
        <v>181</v>
      </c>
      <c r="C331" s="131">
        <f>VLOOKUP(B331,$B$194:$D$257,2,FALSE)</f>
        <v>8</v>
      </c>
      <c r="D331" s="132">
        <f>VLOOKUP(B331,$B$194:$D$257,3,FALSE)</f>
        <v>243.35986299999999</v>
      </c>
    </row>
    <row r="332" spans="1:4">
      <c r="A332" s="133">
        <v>5</v>
      </c>
      <c r="B332" s="134" t="s">
        <v>175</v>
      </c>
      <c r="C332" s="131">
        <f>VLOOKUP(B332,$B$194:$D$257,2,FALSE)</f>
        <v>8</v>
      </c>
      <c r="D332" s="132">
        <f>VLOOKUP(B332,$B$194:$D$257,3,FALSE)</f>
        <v>93.020026999999999</v>
      </c>
    </row>
    <row r="333" spans="1:4">
      <c r="A333" s="137" t="s">
        <v>286</v>
      </c>
      <c r="B333" s="138" t="s">
        <v>246</v>
      </c>
      <c r="C333" s="138">
        <f t="shared" ref="C333" si="10">VLOOKUP(B333,$B$194:$D$257,2,FALSE)</f>
        <v>50</v>
      </c>
      <c r="D333" s="140">
        <f t="shared" ref="D333" si="11">VLOOKUP(B333,$B$194:$D$257,3,FALSE)</f>
        <v>2768.6918150000001</v>
      </c>
    </row>
    <row r="334" spans="1:4">
      <c r="A334" s="185" t="s">
        <v>48</v>
      </c>
      <c r="B334" s="186"/>
      <c r="C334" s="146">
        <f>C298+C264+C327+C283+C312+C271+C333</f>
        <v>42272</v>
      </c>
      <c r="D334" s="147">
        <f>D298+D264+D327+D283+D312+D271+D333</f>
        <v>505395.06316698005</v>
      </c>
    </row>
  </sheetData>
  <sortState xmlns:xlrd2="http://schemas.microsoft.com/office/spreadsheetml/2017/richdata2" ref="B194:D257">
    <sortCondition descending="1" ref="D194:D257"/>
  </sortState>
  <mergeCells count="14">
    <mergeCell ref="A260:D260"/>
    <mergeCell ref="A261:D261"/>
    <mergeCell ref="A334:B334"/>
    <mergeCell ref="A1:D1"/>
    <mergeCell ref="A188:B188"/>
    <mergeCell ref="A190:D190"/>
    <mergeCell ref="A191:D191"/>
    <mergeCell ref="A258:B258"/>
    <mergeCell ref="A3:B3"/>
    <mergeCell ref="A6:D6"/>
    <mergeCell ref="A7:D7"/>
    <mergeCell ref="A29:B29"/>
    <mergeCell ref="A35:D35"/>
    <mergeCell ref="A36:D36"/>
  </mergeCells>
  <conditionalFormatting sqref="B10:B28">
    <cfRule type="duplicateValues" dxfId="12" priority="12"/>
  </conditionalFormatting>
  <conditionalFormatting sqref="B39:B187">
    <cfRule type="duplicateValues" dxfId="11" priority="1588"/>
  </conditionalFormatting>
  <conditionalFormatting sqref="B188:B259 B1:B9 B29:B38 B335:B1048576">
    <cfRule type="duplicateValues" dxfId="10" priority="14"/>
  </conditionalFormatting>
  <conditionalFormatting sqref="B265:B271 B283:B332">
    <cfRule type="duplicateValues" dxfId="9" priority="10" stopIfTrue="1"/>
  </conditionalFormatting>
  <conditionalFormatting sqref="B283:B332 B262:B271">
    <cfRule type="duplicateValues" dxfId="8" priority="8" stopIfTrue="1"/>
    <cfRule type="duplicateValues" dxfId="7" priority="9" stopIfTrue="1"/>
  </conditionalFormatting>
  <conditionalFormatting sqref="B334">
    <cfRule type="duplicateValues" dxfId="6" priority="6" stopIfTrue="1"/>
    <cfRule type="duplicateValues" dxfId="5" priority="7" stopIfTrue="1"/>
  </conditionalFormatting>
  <conditionalFormatting sqref="B333:D333">
    <cfRule type="duplicateValues" dxfId="4" priority="1" stopIfTrue="1"/>
    <cfRule type="duplicateValues" dxfId="3" priority="2" stopIfTrue="1"/>
    <cfRule type="duplicateValues" dxfId="2" priority="3" stopIfTrue="1"/>
  </conditionalFormatting>
  <conditionalFormatting sqref="C263:D263">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4" max="3" man="1"/>
    <brk id="189" max="3" man="1"/>
    <brk id="2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thang 01</vt:lpstr>
      <vt:lpstr>Thang 01 2025</vt:lpstr>
      <vt:lpstr>Luy ke T01 2025</vt:lpstr>
      <vt:lpstr>'Luy ke T01 2025'!Print_Area</vt:lpstr>
      <vt:lpstr>'thang 01'!Print_Area</vt:lpstr>
      <vt:lpstr>'Thang 01 2025'!Print_Area</vt:lpstr>
      <vt:lpstr>'Luy ke T01 2025'!Print_Titles</vt:lpstr>
      <vt:lpstr>'Thang 01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2025-01-06T04:04:15Z</cp:lastPrinted>
  <dcterms:created xsi:type="dcterms:W3CDTF">2020-03-20T08:58:11Z</dcterms:created>
  <dcterms:modified xsi:type="dcterms:W3CDTF">2025-02-03T09:27:29Z</dcterms:modified>
</cp:coreProperties>
</file>